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fr\Desktop\MATLAB FILES\Perfo\NETWORK\RESULTS_1CNX\"/>
    </mc:Choice>
  </mc:AlternateContent>
  <xr:revisionPtr revIDLastSave="0" documentId="13_ncr:1_{D6323E38-06AF-4B33-AC98-CFF1FBE35C5A}" xr6:coauthVersionLast="45" xr6:coauthVersionMax="45" xr10:uidLastSave="{00000000-0000-0000-0000-000000000000}"/>
  <bookViews>
    <workbookView xWindow="20280" yWindow="-120" windowWidth="19440" windowHeight="10440" activeTab="9" xr2:uid="{00000000-000D-0000-FFFF-FFFF00000000}"/>
  </bookViews>
  <sheets>
    <sheet name="Results " sheetId="27" r:id="rId1"/>
    <sheet name="GRAPH" sheetId="8" r:id="rId2"/>
    <sheet name="baseline" sheetId="17" r:id="rId3"/>
    <sheet name="network max np" sheetId="11" r:id="rId4"/>
    <sheet name="network maxnpv" sheetId="12" r:id="rId5"/>
    <sheet name="PARETO" sheetId="4" r:id="rId6"/>
    <sheet name="non-dominant" sheetId="30" r:id="rId7"/>
    <sheet name="IRR&lt;30%" sheetId="31" r:id="rId8"/>
    <sheet name="db" sheetId="9" r:id="rId9"/>
    <sheet name="Designs Table" sheetId="29" r:id="rId10"/>
  </sheets>
  <definedNames>
    <definedName name="_xlnm._FilterDatabase" localSheetId="8" hidden="1">db!$A$1:$BD$205</definedName>
    <definedName name="_xlnm._FilterDatabase" localSheetId="9" hidden="1">'Designs Table'!$A$1:$CG$205</definedName>
    <definedName name="_xlnm._FilterDatabase" localSheetId="7" hidden="1">'IRR&lt;30%'!$A$1:$BD$1</definedName>
    <definedName name="_xlnm._FilterDatabase" localSheetId="6" hidden="1">'non-dominant'!$A$1:$BD$110</definedName>
    <definedName name="_xlnm._FilterDatabase" localSheetId="5" hidden="1">PARETO!$A$1:$BL$1</definedName>
    <definedName name="_xlnm._FilterDatabase" localSheetId="0" hidden="1">'Results '!$A$1:$B$214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27" l="1"/>
  <c r="K31" i="27"/>
  <c r="K30" i="27"/>
  <c r="J32" i="27"/>
  <c r="J26" i="27" l="1"/>
  <c r="F28" i="27"/>
  <c r="F23" i="27"/>
  <c r="F29" i="27" s="1"/>
  <c r="D31" i="27" s="1"/>
  <c r="C43" i="27"/>
  <c r="J23" i="27" s="1"/>
  <c r="F40" i="27"/>
  <c r="F37" i="27"/>
  <c r="F41" i="27" l="1"/>
  <c r="X17" i="12"/>
  <c r="X67" i="11"/>
  <c r="X42" i="11"/>
  <c r="X17" i="11"/>
  <c r="D43" i="27" l="1"/>
  <c r="J24" i="27"/>
  <c r="G45" i="31"/>
  <c r="H45" i="31"/>
  <c r="I45" i="31"/>
  <c r="I4" i="4"/>
  <c r="H4" i="4"/>
  <c r="G4" i="4"/>
  <c r="I31" i="31"/>
  <c r="H31" i="31"/>
  <c r="G31" i="31"/>
  <c r="I30" i="31"/>
  <c r="H30" i="31"/>
  <c r="G30" i="31"/>
  <c r="I29" i="31"/>
  <c r="H29" i="31"/>
  <c r="G29" i="31"/>
  <c r="I28" i="31"/>
  <c r="H28" i="31"/>
  <c r="G28" i="31"/>
  <c r="I27" i="31"/>
  <c r="H27" i="31"/>
  <c r="G27" i="31"/>
  <c r="I26" i="31"/>
  <c r="H26" i="31"/>
  <c r="G26" i="31"/>
  <c r="I25" i="31"/>
  <c r="H25" i="31"/>
  <c r="G25" i="31"/>
  <c r="I24" i="31"/>
  <c r="H24" i="31"/>
  <c r="G24" i="31"/>
  <c r="I55" i="31"/>
  <c r="H55" i="31"/>
  <c r="G55" i="31"/>
  <c r="I54" i="31"/>
  <c r="H54" i="31"/>
  <c r="G54" i="31"/>
  <c r="I53" i="31"/>
  <c r="H53" i="31"/>
  <c r="G53" i="31"/>
  <c r="I52" i="31"/>
  <c r="H52" i="31"/>
  <c r="G52" i="31"/>
  <c r="I51" i="31"/>
  <c r="H51" i="31"/>
  <c r="G51" i="31"/>
  <c r="I50" i="31"/>
  <c r="H50" i="31"/>
  <c r="G50" i="31"/>
  <c r="I49" i="31"/>
  <c r="H49" i="31"/>
  <c r="G49" i="31"/>
  <c r="I48" i="31"/>
  <c r="H48" i="31"/>
  <c r="G48" i="31"/>
  <c r="I47" i="31"/>
  <c r="H47" i="31"/>
  <c r="G47" i="31"/>
  <c r="I46" i="31"/>
  <c r="H46" i="31"/>
  <c r="G46" i="31"/>
  <c r="I44" i="31"/>
  <c r="H44" i="31"/>
  <c r="G44" i="31"/>
  <c r="I43" i="31"/>
  <c r="H43" i="31"/>
  <c r="G43" i="31"/>
  <c r="I42" i="31"/>
  <c r="H42" i="31"/>
  <c r="G42" i="31"/>
  <c r="I41" i="31"/>
  <c r="H41" i="31"/>
  <c r="G41" i="31"/>
  <c r="I40" i="31"/>
  <c r="H40" i="31"/>
  <c r="G40" i="31"/>
  <c r="I39" i="31"/>
  <c r="H39" i="31"/>
  <c r="G39" i="31"/>
  <c r="I38" i="31"/>
  <c r="H38" i="31"/>
  <c r="G38" i="31"/>
  <c r="I37" i="31"/>
  <c r="H37" i="31"/>
  <c r="G37" i="31"/>
  <c r="I36" i="31"/>
  <c r="H36" i="31"/>
  <c r="G36" i="31"/>
  <c r="I35" i="31"/>
  <c r="H35" i="31"/>
  <c r="G35" i="31"/>
  <c r="I34" i="31"/>
  <c r="H34" i="31"/>
  <c r="G34" i="31"/>
  <c r="I33" i="31"/>
  <c r="H33" i="31"/>
  <c r="G33" i="31"/>
  <c r="I32" i="31"/>
  <c r="H32" i="31"/>
  <c r="G32" i="31"/>
  <c r="I23" i="31"/>
  <c r="H23" i="31"/>
  <c r="G23" i="31"/>
  <c r="I22" i="31"/>
  <c r="H22" i="31"/>
  <c r="G22" i="31"/>
  <c r="I19" i="31"/>
  <c r="H19" i="31"/>
  <c r="G19" i="31"/>
  <c r="I18" i="31"/>
  <c r="H18" i="31"/>
  <c r="G18" i="31"/>
  <c r="I17" i="31"/>
  <c r="H17" i="31"/>
  <c r="G17" i="31"/>
  <c r="I16" i="31"/>
  <c r="H16" i="31"/>
  <c r="G16" i="31"/>
  <c r="I15" i="31"/>
  <c r="H15" i="31"/>
  <c r="G15" i="31"/>
  <c r="I14" i="31"/>
  <c r="H14" i="31"/>
  <c r="G14" i="31"/>
  <c r="I21" i="31"/>
  <c r="H21" i="31"/>
  <c r="G21" i="31"/>
  <c r="I20" i="31"/>
  <c r="H20" i="31"/>
  <c r="G20" i="31"/>
  <c r="I13" i="31"/>
  <c r="H13" i="31"/>
  <c r="G13" i="31"/>
  <c r="I12" i="31"/>
  <c r="H12" i="31"/>
  <c r="G12" i="31"/>
  <c r="I11" i="31"/>
  <c r="H11" i="31"/>
  <c r="G11" i="31"/>
  <c r="I10" i="31"/>
  <c r="H10" i="31"/>
  <c r="G10" i="31"/>
  <c r="I9" i="31"/>
  <c r="H9" i="31"/>
  <c r="G9" i="31"/>
  <c r="I8" i="31"/>
  <c r="H8" i="31"/>
  <c r="G8" i="31"/>
  <c r="I7" i="31"/>
  <c r="H7" i="31"/>
  <c r="G7" i="31"/>
  <c r="I3" i="31"/>
  <c r="H3" i="31"/>
  <c r="G3" i="31"/>
  <c r="I6" i="31"/>
  <c r="H6" i="31"/>
  <c r="G6" i="31"/>
  <c r="I5" i="31"/>
  <c r="H5" i="31"/>
  <c r="G5" i="31"/>
  <c r="I4" i="31"/>
  <c r="H4" i="31"/>
  <c r="G4" i="31"/>
  <c r="I2" i="31"/>
  <c r="H2" i="31"/>
  <c r="G2" i="31"/>
  <c r="I86" i="30"/>
  <c r="H86" i="30"/>
  <c r="G86" i="30"/>
  <c r="I85" i="30"/>
  <c r="H85" i="30"/>
  <c r="G85" i="30"/>
  <c r="I84" i="30"/>
  <c r="H84" i="30"/>
  <c r="G84" i="30"/>
  <c r="I83" i="30"/>
  <c r="H83" i="30"/>
  <c r="G83" i="30"/>
  <c r="I82" i="30"/>
  <c r="H82" i="30"/>
  <c r="G82" i="30"/>
  <c r="I81" i="30"/>
  <c r="H81" i="30"/>
  <c r="G81" i="30"/>
  <c r="I80" i="30"/>
  <c r="H80" i="30"/>
  <c r="G80" i="30"/>
  <c r="I79" i="30"/>
  <c r="H79" i="30"/>
  <c r="G79" i="30"/>
  <c r="I78" i="30"/>
  <c r="H78" i="30"/>
  <c r="G78" i="30"/>
  <c r="I77" i="30"/>
  <c r="H77" i="30"/>
  <c r="G77" i="30"/>
  <c r="I76" i="30"/>
  <c r="H76" i="30"/>
  <c r="G76" i="30"/>
  <c r="I75" i="30"/>
  <c r="H75" i="30"/>
  <c r="G75" i="30"/>
  <c r="I74" i="30"/>
  <c r="H74" i="30"/>
  <c r="G74" i="30"/>
  <c r="I73" i="30"/>
  <c r="H73" i="30"/>
  <c r="G73" i="30"/>
  <c r="I72" i="30"/>
  <c r="H72" i="30"/>
  <c r="G72" i="30"/>
  <c r="I71" i="30"/>
  <c r="H71" i="30"/>
  <c r="G71" i="30"/>
  <c r="I70" i="30"/>
  <c r="H70" i="30"/>
  <c r="G70" i="30"/>
  <c r="I110" i="30"/>
  <c r="H110" i="30"/>
  <c r="G110" i="30"/>
  <c r="I109" i="30"/>
  <c r="H109" i="30"/>
  <c r="G109" i="30"/>
  <c r="I108" i="30"/>
  <c r="H108" i="30"/>
  <c r="G108" i="30"/>
  <c r="I107" i="30"/>
  <c r="H107" i="30"/>
  <c r="G107" i="30"/>
  <c r="I106" i="30"/>
  <c r="H106" i="30"/>
  <c r="G106" i="30"/>
  <c r="I105" i="30"/>
  <c r="H105" i="30"/>
  <c r="G105" i="30"/>
  <c r="I104" i="30"/>
  <c r="H104" i="30"/>
  <c r="G104" i="30"/>
  <c r="I103" i="30"/>
  <c r="H103" i="30"/>
  <c r="G103" i="30"/>
  <c r="I102" i="30"/>
  <c r="H102" i="30"/>
  <c r="G102" i="30"/>
  <c r="I101" i="30"/>
  <c r="H101" i="30"/>
  <c r="G101" i="30"/>
  <c r="I100" i="30"/>
  <c r="H100" i="30"/>
  <c r="G100" i="30"/>
  <c r="I99" i="30"/>
  <c r="H99" i="30"/>
  <c r="G99" i="30"/>
  <c r="I98" i="30"/>
  <c r="H98" i="30"/>
  <c r="G98" i="30"/>
  <c r="I97" i="30"/>
  <c r="H97" i="30"/>
  <c r="G97" i="30"/>
  <c r="I96" i="30"/>
  <c r="H96" i="30"/>
  <c r="G96" i="30"/>
  <c r="I95" i="30"/>
  <c r="H95" i="30"/>
  <c r="G95" i="30"/>
  <c r="I94" i="30"/>
  <c r="H94" i="30"/>
  <c r="G94" i="30"/>
  <c r="I93" i="30"/>
  <c r="H93" i="30"/>
  <c r="G93" i="30"/>
  <c r="I92" i="30"/>
  <c r="H92" i="30"/>
  <c r="G92" i="30"/>
  <c r="I91" i="30"/>
  <c r="H91" i="30"/>
  <c r="G91" i="30"/>
  <c r="I90" i="30"/>
  <c r="H90" i="30"/>
  <c r="G90" i="30"/>
  <c r="I89" i="30"/>
  <c r="H89" i="30"/>
  <c r="G89" i="30"/>
  <c r="I88" i="30"/>
  <c r="H88" i="30"/>
  <c r="G88" i="30"/>
  <c r="I87" i="30"/>
  <c r="H87" i="30"/>
  <c r="G87" i="30"/>
  <c r="I69" i="30"/>
  <c r="H69" i="30"/>
  <c r="G69" i="30"/>
  <c r="I68" i="30"/>
  <c r="H68" i="30"/>
  <c r="G68" i="30"/>
  <c r="I67" i="30"/>
  <c r="H67" i="30"/>
  <c r="G67" i="30"/>
  <c r="I66" i="30"/>
  <c r="H66" i="30"/>
  <c r="G66" i="30"/>
  <c r="I65" i="30"/>
  <c r="H65" i="30"/>
  <c r="G65" i="30"/>
  <c r="I64" i="30"/>
  <c r="H64" i="30"/>
  <c r="G64" i="30"/>
  <c r="I63" i="30"/>
  <c r="H63" i="30"/>
  <c r="G63" i="30"/>
  <c r="I62" i="30"/>
  <c r="H62" i="30"/>
  <c r="G62" i="30"/>
  <c r="I61" i="30"/>
  <c r="H61" i="30"/>
  <c r="G61" i="30"/>
  <c r="I60" i="30"/>
  <c r="H60" i="30"/>
  <c r="G60" i="30"/>
  <c r="I59" i="30"/>
  <c r="H59" i="30"/>
  <c r="G59" i="30"/>
  <c r="I58" i="30"/>
  <c r="H58" i="30"/>
  <c r="G58" i="30"/>
  <c r="I57" i="30"/>
  <c r="H57" i="30"/>
  <c r="G57" i="30"/>
  <c r="I56" i="30"/>
  <c r="H56" i="30"/>
  <c r="G56" i="30"/>
  <c r="I55" i="30"/>
  <c r="H55" i="30"/>
  <c r="G55" i="30"/>
  <c r="I54" i="30"/>
  <c r="H54" i="30"/>
  <c r="G54" i="30"/>
  <c r="I53" i="30"/>
  <c r="H53" i="30"/>
  <c r="G53" i="30"/>
  <c r="I52" i="30"/>
  <c r="H52" i="30"/>
  <c r="G52" i="30"/>
  <c r="I51" i="30"/>
  <c r="H51" i="30"/>
  <c r="G51" i="30"/>
  <c r="I50" i="30"/>
  <c r="H50" i="30"/>
  <c r="G50" i="30"/>
  <c r="I49" i="30"/>
  <c r="H49" i="30"/>
  <c r="G49" i="30"/>
  <c r="I48" i="30"/>
  <c r="H48" i="30"/>
  <c r="G48" i="30"/>
  <c r="I47" i="30"/>
  <c r="H47" i="30"/>
  <c r="G47" i="30"/>
  <c r="I46" i="30"/>
  <c r="H46" i="30"/>
  <c r="G46" i="30"/>
  <c r="I45" i="30"/>
  <c r="H45" i="30"/>
  <c r="G45" i="30"/>
  <c r="I44" i="30"/>
  <c r="H44" i="30"/>
  <c r="G44" i="30"/>
  <c r="I43" i="30"/>
  <c r="H43" i="30"/>
  <c r="G43" i="30"/>
  <c r="I42" i="30"/>
  <c r="H42" i="30"/>
  <c r="G42" i="30"/>
  <c r="I41" i="30"/>
  <c r="H41" i="30"/>
  <c r="G41" i="30"/>
  <c r="I40" i="30"/>
  <c r="H40" i="30"/>
  <c r="G40" i="30"/>
  <c r="I39" i="30"/>
  <c r="H39" i="30"/>
  <c r="G39" i="30"/>
  <c r="I38" i="30"/>
  <c r="H38" i="30"/>
  <c r="G38" i="30"/>
  <c r="I37" i="30"/>
  <c r="H37" i="30"/>
  <c r="G37" i="30"/>
  <c r="I36" i="30"/>
  <c r="H36" i="30"/>
  <c r="G36" i="30"/>
  <c r="I35" i="30"/>
  <c r="H35" i="30"/>
  <c r="G35" i="30"/>
  <c r="I34" i="30"/>
  <c r="H34" i="30"/>
  <c r="G34" i="30"/>
  <c r="I23" i="30"/>
  <c r="H23" i="30"/>
  <c r="G23" i="30"/>
  <c r="I22" i="30"/>
  <c r="H22" i="30"/>
  <c r="G22" i="30"/>
  <c r="I21" i="30"/>
  <c r="H21" i="30"/>
  <c r="G21" i="30"/>
  <c r="I20" i="30"/>
  <c r="H20" i="30"/>
  <c r="G20" i="30"/>
  <c r="I19" i="30"/>
  <c r="H19" i="30"/>
  <c r="G19" i="30"/>
  <c r="I18" i="30"/>
  <c r="H18" i="30"/>
  <c r="G18" i="30"/>
  <c r="I17" i="30"/>
  <c r="H17" i="30"/>
  <c r="G17" i="30"/>
  <c r="I16" i="30"/>
  <c r="H16" i="30"/>
  <c r="G16" i="30"/>
  <c r="I15" i="30"/>
  <c r="H15" i="30"/>
  <c r="G15" i="30"/>
  <c r="I14" i="30"/>
  <c r="H14" i="30"/>
  <c r="G14" i="30"/>
  <c r="I13" i="30"/>
  <c r="H13" i="30"/>
  <c r="G13" i="30"/>
  <c r="I12" i="30"/>
  <c r="H12" i="30"/>
  <c r="G12" i="30"/>
  <c r="I33" i="30"/>
  <c r="H33" i="30"/>
  <c r="G33" i="30"/>
  <c r="I32" i="30"/>
  <c r="H32" i="30"/>
  <c r="G32" i="30"/>
  <c r="I31" i="30"/>
  <c r="H31" i="30"/>
  <c r="G31" i="30"/>
  <c r="I30" i="30"/>
  <c r="H30" i="30"/>
  <c r="G30" i="30"/>
  <c r="I29" i="30"/>
  <c r="H29" i="30"/>
  <c r="G29" i="30"/>
  <c r="I28" i="30"/>
  <c r="H28" i="30"/>
  <c r="G28" i="30"/>
  <c r="I27" i="30"/>
  <c r="H27" i="30"/>
  <c r="G27" i="30"/>
  <c r="I26" i="30"/>
  <c r="H26" i="30"/>
  <c r="G26" i="30"/>
  <c r="I25" i="30"/>
  <c r="H25" i="30"/>
  <c r="G25" i="30"/>
  <c r="I24" i="30"/>
  <c r="H24" i="30"/>
  <c r="G24" i="30"/>
  <c r="I11" i="30"/>
  <c r="H11" i="30"/>
  <c r="G11" i="30"/>
  <c r="I10" i="30"/>
  <c r="H10" i="30"/>
  <c r="G10" i="30"/>
  <c r="I7" i="30"/>
  <c r="H7" i="30"/>
  <c r="G7" i="30"/>
  <c r="I6" i="30"/>
  <c r="H6" i="30"/>
  <c r="G6" i="30"/>
  <c r="I5" i="30"/>
  <c r="H5" i="30"/>
  <c r="G5" i="30"/>
  <c r="I3" i="30"/>
  <c r="H3" i="30"/>
  <c r="G3" i="30"/>
  <c r="I9" i="30"/>
  <c r="H9" i="30"/>
  <c r="G9" i="30"/>
  <c r="I8" i="30"/>
  <c r="H8" i="30"/>
  <c r="G8" i="30"/>
  <c r="I4" i="30"/>
  <c r="H4" i="30"/>
  <c r="G4" i="30"/>
  <c r="I2" i="30"/>
  <c r="H2" i="30"/>
  <c r="G2" i="30"/>
  <c r="L24" i="27" l="1"/>
  <c r="J25" i="27"/>
  <c r="D5" i="27"/>
  <c r="D4" i="27"/>
  <c r="N16" i="27"/>
  <c r="M16" i="27"/>
  <c r="L16" i="27"/>
  <c r="N15" i="27"/>
  <c r="M15" i="27"/>
  <c r="L15" i="27"/>
  <c r="L5" i="27"/>
  <c r="L4" i="27"/>
  <c r="L6" i="27" l="1"/>
  <c r="L8" i="27" s="1"/>
  <c r="C5" i="27"/>
  <c r="C4" i="27"/>
  <c r="L7" i="27" l="1"/>
  <c r="L17" i="27" s="1"/>
  <c r="D6" i="27"/>
  <c r="D15" i="27"/>
  <c r="E15" i="27"/>
  <c r="F15" i="27"/>
  <c r="D16" i="27"/>
  <c r="E16" i="27"/>
  <c r="F16" i="27"/>
  <c r="D7" i="27" l="1"/>
  <c r="D17" i="27" s="1"/>
  <c r="D8" i="27"/>
  <c r="G4" i="27"/>
  <c r="H4" i="27" s="1"/>
  <c r="G3" i="27"/>
  <c r="H3" i="27" s="1"/>
  <c r="K14" i="27"/>
  <c r="O14" i="27" s="1"/>
  <c r="P14" i="27" s="1"/>
  <c r="K10" i="27"/>
  <c r="C16" i="27"/>
  <c r="K16" i="27" s="1"/>
  <c r="G14" i="27"/>
  <c r="H14" i="27" s="1"/>
  <c r="G13" i="27"/>
  <c r="H13" i="27" s="1"/>
  <c r="C15" i="27"/>
  <c r="K15" i="27" s="1"/>
  <c r="K12" i="27"/>
  <c r="K11" i="27"/>
  <c r="G11" i="27"/>
  <c r="H11" i="27" s="1"/>
  <c r="K9" i="27"/>
  <c r="G9" i="27"/>
  <c r="H9" i="27" s="1"/>
  <c r="G2" i="27"/>
  <c r="H2" i="27" s="1"/>
  <c r="O16" i="27" l="1"/>
  <c r="P16" i="27" s="1"/>
  <c r="O11" i="27"/>
  <c r="P11" i="27" s="1"/>
  <c r="O9" i="27"/>
  <c r="P9" i="27" s="1"/>
  <c r="G10" i="27"/>
  <c r="H10" i="27" s="1"/>
  <c r="O10" i="27"/>
  <c r="P10" i="27" s="1"/>
  <c r="G5" i="27"/>
  <c r="H5" i="27" s="1"/>
  <c r="K13" i="27"/>
  <c r="O13" i="27" s="1"/>
  <c r="P13" i="27" s="1"/>
  <c r="G16" i="27"/>
  <c r="H16" i="27" s="1"/>
  <c r="K2" i="27"/>
  <c r="O2" i="27" s="1"/>
  <c r="P2" i="27" s="1"/>
  <c r="K3" i="27"/>
  <c r="O3" i="27" s="1"/>
  <c r="P3" i="27" s="1"/>
  <c r="K4" i="27"/>
  <c r="O4" i="27" s="1"/>
  <c r="P4" i="27" s="1"/>
  <c r="K5" i="27"/>
  <c r="C6" i="27"/>
  <c r="B25" i="12"/>
  <c r="O5" i="27" l="1"/>
  <c r="P5" i="27" s="1"/>
  <c r="K6" i="27"/>
  <c r="O6" i="27" s="1"/>
  <c r="P6" i="27" s="1"/>
  <c r="C8" i="27"/>
  <c r="K8" i="27" s="1"/>
  <c r="O8" i="27" s="1"/>
  <c r="P8" i="27" s="1"/>
  <c r="C7" i="27"/>
  <c r="G6" i="27"/>
  <c r="H6" i="27" s="1"/>
  <c r="G8" i="27" l="1"/>
  <c r="H8" i="27" s="1"/>
  <c r="K7" i="27"/>
  <c r="O7" i="27" s="1"/>
  <c r="P7" i="27" s="1"/>
  <c r="C17" i="27"/>
  <c r="K17" i="27" s="1"/>
  <c r="O17" i="27" s="1"/>
  <c r="P17" i="27" s="1"/>
  <c r="G7" i="27"/>
  <c r="H7" i="27" s="1"/>
  <c r="X17" i="17"/>
  <c r="G17" i="27" l="1"/>
  <c r="H17" i="27" s="1"/>
  <c r="BQ68" i="17"/>
  <c r="BP68" i="17"/>
  <c r="BO68" i="17"/>
  <c r="BN68" i="17"/>
  <c r="BM68" i="17"/>
  <c r="BL68" i="17"/>
  <c r="BK68" i="17"/>
  <c r="BJ68" i="17"/>
  <c r="BI68" i="17"/>
  <c r="BH68" i="17"/>
  <c r="BG68" i="17"/>
  <c r="BF68" i="17"/>
  <c r="BE68" i="17"/>
  <c r="BD68" i="17"/>
  <c r="BC68" i="17"/>
  <c r="BB68" i="17"/>
  <c r="BA68" i="17"/>
  <c r="AZ68" i="17"/>
  <c r="AY68" i="17"/>
  <c r="AX68" i="17"/>
  <c r="BQ67" i="17"/>
  <c r="BP67" i="17"/>
  <c r="BO67" i="17"/>
  <c r="BN67" i="17"/>
  <c r="BM67" i="17"/>
  <c r="BL67" i="17"/>
  <c r="BK67" i="17"/>
  <c r="BJ67" i="17"/>
  <c r="BI67" i="17"/>
  <c r="BH67" i="17"/>
  <c r="BG67" i="17"/>
  <c r="BF67" i="17"/>
  <c r="BE67" i="17"/>
  <c r="BD67" i="17"/>
  <c r="BC67" i="17"/>
  <c r="BB67" i="17"/>
  <c r="BA67" i="17"/>
  <c r="AZ67" i="17"/>
  <c r="AY67" i="17"/>
  <c r="AX67" i="17"/>
  <c r="BQ66" i="17"/>
  <c r="BP66" i="17"/>
  <c r="BO66" i="17"/>
  <c r="BN66" i="17"/>
  <c r="BM66" i="17"/>
  <c r="BL66" i="17"/>
  <c r="BK66" i="17"/>
  <c r="BJ66" i="17"/>
  <c r="BI66" i="17"/>
  <c r="BH66" i="17"/>
  <c r="BG66" i="17"/>
  <c r="BF66" i="17"/>
  <c r="BE66" i="17"/>
  <c r="BD66" i="17"/>
  <c r="BC66" i="17"/>
  <c r="BB66" i="17"/>
  <c r="BA66" i="17"/>
  <c r="AZ66" i="17"/>
  <c r="AY66" i="17"/>
  <c r="AX66" i="17"/>
  <c r="BQ65" i="17"/>
  <c r="BP65" i="17"/>
  <c r="BO65" i="17"/>
  <c r="BN65" i="17"/>
  <c r="BM65" i="17"/>
  <c r="BL65" i="17"/>
  <c r="BK65" i="17"/>
  <c r="BJ65" i="17"/>
  <c r="BI65" i="17"/>
  <c r="BH65" i="17"/>
  <c r="BG65" i="17"/>
  <c r="BF65" i="17"/>
  <c r="BE65" i="17"/>
  <c r="BD65" i="17"/>
  <c r="BC65" i="17"/>
  <c r="BB65" i="17"/>
  <c r="BA65" i="17"/>
  <c r="AZ65" i="17"/>
  <c r="AY65" i="17"/>
  <c r="AX65" i="17"/>
  <c r="BQ64" i="17"/>
  <c r="BP64" i="17"/>
  <c r="BO64" i="17"/>
  <c r="BN64" i="17"/>
  <c r="BM64" i="17"/>
  <c r="BL64" i="17"/>
  <c r="BK64" i="17"/>
  <c r="BJ64" i="17"/>
  <c r="BI64" i="17"/>
  <c r="BH64" i="17"/>
  <c r="BG64" i="17"/>
  <c r="BF64" i="17"/>
  <c r="BE64" i="17"/>
  <c r="BD64" i="17"/>
  <c r="BC64" i="17"/>
  <c r="BB64" i="17"/>
  <c r="BA64" i="17"/>
  <c r="AZ64" i="17"/>
  <c r="AY64" i="17"/>
  <c r="AX64" i="17"/>
  <c r="BQ63" i="17"/>
  <c r="BP63" i="17"/>
  <c r="BO63" i="17"/>
  <c r="BN63" i="17"/>
  <c r="BM63" i="17"/>
  <c r="BL63" i="17"/>
  <c r="BK63" i="17"/>
  <c r="BJ63" i="17"/>
  <c r="BI63" i="17"/>
  <c r="BH63" i="17"/>
  <c r="BG63" i="17"/>
  <c r="BF63" i="17"/>
  <c r="BE63" i="17"/>
  <c r="BD63" i="17"/>
  <c r="BC63" i="17"/>
  <c r="BB63" i="17"/>
  <c r="BA63" i="17"/>
  <c r="AZ63" i="17"/>
  <c r="AY63" i="17"/>
  <c r="AX63" i="17"/>
  <c r="BQ62" i="17"/>
  <c r="BP62" i="17"/>
  <c r="BO62" i="17"/>
  <c r="BN62" i="17"/>
  <c r="BM62" i="17"/>
  <c r="BL62" i="17"/>
  <c r="BK62" i="17"/>
  <c r="BJ62" i="17"/>
  <c r="BI62" i="17"/>
  <c r="BH62" i="17"/>
  <c r="BG62" i="17"/>
  <c r="BF62" i="17"/>
  <c r="BE62" i="17"/>
  <c r="BD62" i="17"/>
  <c r="BC62" i="17"/>
  <c r="BB62" i="17"/>
  <c r="BA62" i="17"/>
  <c r="AZ62" i="17"/>
  <c r="AY62" i="17"/>
  <c r="AX62" i="17"/>
  <c r="BQ61" i="17"/>
  <c r="BP61" i="17"/>
  <c r="BO61" i="17"/>
  <c r="BN61" i="17"/>
  <c r="BM61" i="17"/>
  <c r="BL61" i="17"/>
  <c r="BK61" i="17"/>
  <c r="BJ61" i="17"/>
  <c r="BI61" i="17"/>
  <c r="BH61" i="17"/>
  <c r="BG61" i="17"/>
  <c r="BF61" i="17"/>
  <c r="BE61" i="17"/>
  <c r="BD61" i="17"/>
  <c r="BC61" i="17"/>
  <c r="BB61" i="17"/>
  <c r="BA61" i="17"/>
  <c r="AZ61" i="17"/>
  <c r="AY61" i="17"/>
  <c r="AX61" i="17"/>
  <c r="BQ60" i="17"/>
  <c r="BP60" i="17"/>
  <c r="BO60" i="17"/>
  <c r="BN60" i="17"/>
  <c r="BM60" i="17"/>
  <c r="BL60" i="17"/>
  <c r="BK60" i="17"/>
  <c r="BJ60" i="17"/>
  <c r="BI60" i="17"/>
  <c r="BH60" i="17"/>
  <c r="BG60" i="17"/>
  <c r="BF60" i="17"/>
  <c r="BE60" i="17"/>
  <c r="BD60" i="17"/>
  <c r="BC60" i="17"/>
  <c r="BB60" i="17"/>
  <c r="BA60" i="17"/>
  <c r="AZ60" i="17"/>
  <c r="AY60" i="17"/>
  <c r="AX60" i="17"/>
  <c r="BQ59" i="17"/>
  <c r="BP59" i="17"/>
  <c r="BO59" i="17"/>
  <c r="BN59" i="17"/>
  <c r="BM59" i="17"/>
  <c r="BL59" i="17"/>
  <c r="BK59" i="17"/>
  <c r="BJ59" i="17"/>
  <c r="BI59" i="17"/>
  <c r="BH59" i="17"/>
  <c r="BG59" i="17"/>
  <c r="BF59" i="17"/>
  <c r="BE59" i="17"/>
  <c r="BD59" i="17"/>
  <c r="BC59" i="17"/>
  <c r="BB59" i="17"/>
  <c r="BA59" i="17"/>
  <c r="AZ59" i="17"/>
  <c r="AY59" i="17"/>
  <c r="AX59" i="17"/>
  <c r="BQ58" i="17"/>
  <c r="BP58" i="17"/>
  <c r="BO58" i="17"/>
  <c r="BN58" i="17"/>
  <c r="BM58" i="17"/>
  <c r="BL58" i="17"/>
  <c r="BK58" i="17"/>
  <c r="BJ58" i="17"/>
  <c r="BI58" i="17"/>
  <c r="BH58" i="17"/>
  <c r="BG58" i="17"/>
  <c r="BF58" i="17"/>
  <c r="BE58" i="17"/>
  <c r="BD58" i="17"/>
  <c r="BC58" i="17"/>
  <c r="BB58" i="17"/>
  <c r="BA58" i="17"/>
  <c r="AZ58" i="17"/>
  <c r="AY58" i="17"/>
  <c r="AX58" i="17"/>
  <c r="BQ57" i="17"/>
  <c r="BP57" i="17"/>
  <c r="BO57" i="17"/>
  <c r="BN57" i="17"/>
  <c r="BM57" i="17"/>
  <c r="BL57" i="17"/>
  <c r="BK57" i="17"/>
  <c r="BJ57" i="17"/>
  <c r="BI57" i="17"/>
  <c r="BH57" i="17"/>
  <c r="BG57" i="17"/>
  <c r="BF57" i="17"/>
  <c r="BE57" i="17"/>
  <c r="BD57" i="17"/>
  <c r="BC57" i="17"/>
  <c r="BB57" i="17"/>
  <c r="BA57" i="17"/>
  <c r="AZ57" i="17"/>
  <c r="AY57" i="17"/>
  <c r="AX57" i="17"/>
  <c r="BQ56" i="17"/>
  <c r="BP56" i="17"/>
  <c r="BO56" i="17"/>
  <c r="BN56" i="17"/>
  <c r="BM56" i="17"/>
  <c r="BL56" i="17"/>
  <c r="BK56" i="17"/>
  <c r="BJ56" i="17"/>
  <c r="BI56" i="17"/>
  <c r="BH56" i="17"/>
  <c r="BG56" i="17"/>
  <c r="BF56" i="17"/>
  <c r="BE56" i="17"/>
  <c r="BD56" i="17"/>
  <c r="BC56" i="17"/>
  <c r="BB56" i="17"/>
  <c r="BA56" i="17"/>
  <c r="AZ56" i="17"/>
  <c r="AY56" i="17"/>
  <c r="AX56" i="17"/>
  <c r="BQ55" i="17"/>
  <c r="BP55" i="17"/>
  <c r="BO55" i="17"/>
  <c r="BN55" i="17"/>
  <c r="BM55" i="17"/>
  <c r="BL55" i="17"/>
  <c r="BK55" i="17"/>
  <c r="BJ55" i="17"/>
  <c r="BI55" i="17"/>
  <c r="BH55" i="17"/>
  <c r="BG55" i="17"/>
  <c r="BF55" i="17"/>
  <c r="BE55" i="17"/>
  <c r="BD55" i="17"/>
  <c r="BC55" i="17"/>
  <c r="BB55" i="17"/>
  <c r="BA55" i="17"/>
  <c r="AZ55" i="17"/>
  <c r="AY55" i="17"/>
  <c r="AX55" i="17"/>
  <c r="BQ54" i="17"/>
  <c r="BP54" i="17"/>
  <c r="BO54" i="17"/>
  <c r="BN54" i="17"/>
  <c r="BM54" i="17"/>
  <c r="BL54" i="17"/>
  <c r="BK54" i="17"/>
  <c r="BJ54" i="17"/>
  <c r="BI54" i="17"/>
  <c r="BH54" i="17"/>
  <c r="BG54" i="17"/>
  <c r="BF54" i="17"/>
  <c r="BE54" i="17"/>
  <c r="BD54" i="17"/>
  <c r="BC54" i="17"/>
  <c r="BB54" i="17"/>
  <c r="BA54" i="17"/>
  <c r="AZ54" i="17"/>
  <c r="AY54" i="17"/>
  <c r="AX54" i="17"/>
  <c r="BQ53" i="17"/>
  <c r="BP53" i="17"/>
  <c r="BO53" i="17"/>
  <c r="BN53" i="17"/>
  <c r="BM53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BQ52" i="17"/>
  <c r="BP52" i="17"/>
  <c r="BO52" i="17"/>
  <c r="BN52" i="17"/>
  <c r="BM52" i="17"/>
  <c r="BL52" i="17"/>
  <c r="BK52" i="17"/>
  <c r="BJ52" i="17"/>
  <c r="BI52" i="17"/>
  <c r="BH52" i="17"/>
  <c r="BG52" i="17"/>
  <c r="BF52" i="17"/>
  <c r="BE52" i="17"/>
  <c r="BD52" i="17"/>
  <c r="BC52" i="17"/>
  <c r="BB52" i="17"/>
  <c r="BA52" i="17"/>
  <c r="AZ52" i="17"/>
  <c r="AY52" i="17"/>
  <c r="AX52" i="17"/>
  <c r="BQ47" i="17"/>
  <c r="BP47" i="17"/>
  <c r="BO47" i="17"/>
  <c r="BN47" i="17"/>
  <c r="BM47" i="17"/>
  <c r="BL47" i="17"/>
  <c r="BK47" i="17"/>
  <c r="BJ47" i="17"/>
  <c r="BI47" i="17"/>
  <c r="BH47" i="17"/>
  <c r="BG47" i="17"/>
  <c r="BF47" i="17"/>
  <c r="BE47" i="17"/>
  <c r="BD47" i="17"/>
  <c r="BC47" i="17"/>
  <c r="BB47" i="17"/>
  <c r="BA47" i="17"/>
  <c r="AZ47" i="17"/>
  <c r="AY47" i="17"/>
  <c r="AX47" i="17"/>
  <c r="BQ46" i="17"/>
  <c r="BP46" i="17"/>
  <c r="BO46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BQ42" i="17"/>
  <c r="BP42" i="17"/>
  <c r="BO42" i="17"/>
  <c r="BN42" i="17"/>
  <c r="BM42" i="17"/>
  <c r="BL42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BQ41" i="17"/>
  <c r="BP41" i="17"/>
  <c r="BO41" i="17"/>
  <c r="BN41" i="17"/>
  <c r="BM41" i="17"/>
  <c r="BL41" i="17"/>
  <c r="BK41" i="17"/>
  <c r="BJ41" i="17"/>
  <c r="BI41" i="17"/>
  <c r="BH41" i="17"/>
  <c r="BG41" i="17"/>
  <c r="BF41" i="17"/>
  <c r="BE41" i="17"/>
  <c r="BD41" i="17"/>
  <c r="BC41" i="17"/>
  <c r="BB41" i="17"/>
  <c r="BA41" i="17"/>
  <c r="AZ41" i="17"/>
  <c r="AY41" i="17"/>
  <c r="AX41" i="17"/>
  <c r="BQ40" i="17"/>
  <c r="BP40" i="17"/>
  <c r="BO40" i="17"/>
  <c r="BN40" i="17"/>
  <c r="BM40" i="17"/>
  <c r="BL40" i="17"/>
  <c r="BK40" i="17"/>
  <c r="BJ40" i="17"/>
  <c r="BI40" i="17"/>
  <c r="BH40" i="17"/>
  <c r="BG40" i="17"/>
  <c r="BF40" i="17"/>
  <c r="BE40" i="17"/>
  <c r="BD40" i="17"/>
  <c r="BC40" i="17"/>
  <c r="BB40" i="17"/>
  <c r="BA40" i="17"/>
  <c r="AZ40" i="17"/>
  <c r="AY40" i="17"/>
  <c r="AX40" i="17"/>
  <c r="BQ39" i="17"/>
  <c r="BP39" i="17"/>
  <c r="BO39" i="17"/>
  <c r="BN39" i="17"/>
  <c r="BM39" i="17"/>
  <c r="BL39" i="17"/>
  <c r="BK39" i="17"/>
  <c r="BJ39" i="17"/>
  <c r="BI39" i="17"/>
  <c r="BH39" i="17"/>
  <c r="BG39" i="17"/>
  <c r="BF39" i="17"/>
  <c r="BE39" i="17"/>
  <c r="BD39" i="17"/>
  <c r="BC39" i="17"/>
  <c r="BB39" i="17"/>
  <c r="BA39" i="17"/>
  <c r="AZ39" i="17"/>
  <c r="AY39" i="17"/>
  <c r="AX39" i="17"/>
  <c r="BQ38" i="17"/>
  <c r="BP38" i="17"/>
  <c r="BO38" i="17"/>
  <c r="BN38" i="17"/>
  <c r="BM38" i="17"/>
  <c r="BL38" i="17"/>
  <c r="BK38" i="17"/>
  <c r="BJ38" i="17"/>
  <c r="BI38" i="17"/>
  <c r="BH38" i="17"/>
  <c r="BG38" i="17"/>
  <c r="BF38" i="17"/>
  <c r="BE38" i="17"/>
  <c r="BD38" i="17"/>
  <c r="BC38" i="17"/>
  <c r="BB38" i="17"/>
  <c r="BA38" i="17"/>
  <c r="AZ38" i="17"/>
  <c r="AY38" i="17"/>
  <c r="AX38" i="17"/>
  <c r="BQ37" i="17"/>
  <c r="BP37" i="17"/>
  <c r="BO37" i="17"/>
  <c r="BN37" i="17"/>
  <c r="BM37" i="17"/>
  <c r="BL37" i="17"/>
  <c r="BK37" i="17"/>
  <c r="BJ37" i="17"/>
  <c r="BI37" i="17"/>
  <c r="BH37" i="17"/>
  <c r="BG37" i="17"/>
  <c r="BF37" i="17"/>
  <c r="BE37" i="17"/>
  <c r="BD37" i="17"/>
  <c r="BC37" i="17"/>
  <c r="BB37" i="17"/>
  <c r="BA37" i="17"/>
  <c r="AZ37" i="17"/>
  <c r="AY37" i="17"/>
  <c r="AX37" i="17"/>
  <c r="BQ36" i="17"/>
  <c r="BP36" i="17"/>
  <c r="BO36" i="17"/>
  <c r="BN36" i="17"/>
  <c r="BM36" i="17"/>
  <c r="BL36" i="17"/>
  <c r="BK36" i="17"/>
  <c r="BJ36" i="17"/>
  <c r="BI36" i="17"/>
  <c r="BH36" i="17"/>
  <c r="BG36" i="17"/>
  <c r="BF36" i="17"/>
  <c r="BE36" i="17"/>
  <c r="BD36" i="17"/>
  <c r="BC36" i="17"/>
  <c r="BB36" i="17"/>
  <c r="BA36" i="17"/>
  <c r="AZ36" i="17"/>
  <c r="AY36" i="17"/>
  <c r="AX36" i="17"/>
  <c r="BQ35" i="17"/>
  <c r="BP35" i="17"/>
  <c r="BO35" i="17"/>
  <c r="BN35" i="17"/>
  <c r="BM35" i="17"/>
  <c r="BL35" i="17"/>
  <c r="BK35" i="17"/>
  <c r="BJ35" i="17"/>
  <c r="BI35" i="17"/>
  <c r="BH35" i="17"/>
  <c r="BG35" i="17"/>
  <c r="BF35" i="17"/>
  <c r="BE35" i="17"/>
  <c r="BD35" i="17"/>
  <c r="BC35" i="17"/>
  <c r="BB35" i="17"/>
  <c r="BA35" i="17"/>
  <c r="AZ35" i="17"/>
  <c r="AY35" i="17"/>
  <c r="AX35" i="17"/>
  <c r="BQ34" i="17"/>
  <c r="BP34" i="17"/>
  <c r="BO34" i="17"/>
  <c r="BN34" i="17"/>
  <c r="BM34" i="17"/>
  <c r="BL34" i="17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BQ33" i="17"/>
  <c r="BP33" i="17"/>
  <c r="BO33" i="17"/>
  <c r="BN33" i="17"/>
  <c r="BM33" i="17"/>
  <c r="BL33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BQ31" i="17"/>
  <c r="BP31" i="17"/>
  <c r="BO31" i="17"/>
  <c r="BN31" i="17"/>
  <c r="BM31" i="17"/>
  <c r="BL31" i="17"/>
  <c r="BK31" i="17"/>
  <c r="BJ31" i="17"/>
  <c r="BI31" i="17"/>
  <c r="BH31" i="17"/>
  <c r="BG31" i="17"/>
  <c r="BF31" i="17"/>
  <c r="BE31" i="17"/>
  <c r="BD31" i="17"/>
  <c r="BC31" i="17"/>
  <c r="BB31" i="17"/>
  <c r="BA31" i="17"/>
  <c r="AZ31" i="17"/>
  <c r="AY31" i="17"/>
  <c r="AX31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BA30" i="17"/>
  <c r="AZ30" i="17"/>
  <c r="AY30" i="17"/>
  <c r="AX30" i="17"/>
  <c r="BQ29" i="17"/>
  <c r="BP29" i="17"/>
  <c r="BO29" i="17"/>
  <c r="BN29" i="17"/>
  <c r="BM29" i="17"/>
  <c r="BL29" i="17"/>
  <c r="BK29" i="17"/>
  <c r="BJ29" i="17"/>
  <c r="BI29" i="17"/>
  <c r="BH29" i="17"/>
  <c r="BG29" i="17"/>
  <c r="BF29" i="17"/>
  <c r="BE29" i="17"/>
  <c r="BD29" i="17"/>
  <c r="BC29" i="17"/>
  <c r="BB29" i="17"/>
  <c r="BA29" i="17"/>
  <c r="AZ29" i="17"/>
  <c r="AY29" i="17"/>
  <c r="AX29" i="17"/>
  <c r="BQ28" i="17"/>
  <c r="BP28" i="17"/>
  <c r="BO28" i="17"/>
  <c r="BN28" i="17"/>
  <c r="BM28" i="17"/>
  <c r="BL28" i="17"/>
  <c r="BK28" i="17"/>
  <c r="BJ28" i="17"/>
  <c r="BI28" i="17"/>
  <c r="BH28" i="17"/>
  <c r="BG28" i="17"/>
  <c r="BF28" i="17"/>
  <c r="BE28" i="17"/>
  <c r="BD28" i="17"/>
  <c r="BC28" i="17"/>
  <c r="BB28" i="17"/>
  <c r="BA28" i="17"/>
  <c r="AZ28" i="17"/>
  <c r="AY28" i="17"/>
  <c r="AX28" i="17"/>
  <c r="BQ23" i="17"/>
  <c r="BP23" i="17"/>
  <c r="BO23" i="17"/>
  <c r="BN23" i="17"/>
  <c r="BM23" i="17"/>
  <c r="BL23" i="17"/>
  <c r="BK23" i="17"/>
  <c r="BJ23" i="17"/>
  <c r="BI23" i="17"/>
  <c r="BH23" i="17"/>
  <c r="BG23" i="17"/>
  <c r="BF23" i="17"/>
  <c r="BE23" i="17"/>
  <c r="BD23" i="17"/>
  <c r="BC23" i="17"/>
  <c r="BB23" i="17"/>
  <c r="BA23" i="17"/>
  <c r="AZ23" i="17"/>
  <c r="AY23" i="17"/>
  <c r="AX23" i="17"/>
  <c r="BQ22" i="17"/>
  <c r="BP22" i="17"/>
  <c r="BO22" i="17"/>
  <c r="BN22" i="17"/>
  <c r="BM22" i="17"/>
  <c r="BL22" i="17"/>
  <c r="BK22" i="17"/>
  <c r="BJ22" i="17"/>
  <c r="BI22" i="17"/>
  <c r="BH22" i="17"/>
  <c r="BG22" i="17"/>
  <c r="BF22" i="17"/>
  <c r="BE22" i="17"/>
  <c r="BD22" i="17"/>
  <c r="BC22" i="17"/>
  <c r="BB22" i="17"/>
  <c r="BA22" i="17"/>
  <c r="AZ22" i="17"/>
  <c r="AY22" i="17"/>
  <c r="AX22" i="17"/>
  <c r="BQ21" i="17"/>
  <c r="BP21" i="17"/>
  <c r="BO21" i="17"/>
  <c r="BN21" i="17"/>
  <c r="BM21" i="17"/>
  <c r="BL21" i="17"/>
  <c r="BK21" i="17"/>
  <c r="BJ21" i="17"/>
  <c r="BI21" i="17"/>
  <c r="BH21" i="17"/>
  <c r="BG21" i="17"/>
  <c r="BF21" i="17"/>
  <c r="BE21" i="17"/>
  <c r="BD21" i="17"/>
  <c r="BC21" i="17"/>
  <c r="BB21" i="17"/>
  <c r="BA21" i="17"/>
  <c r="AZ21" i="17"/>
  <c r="AY21" i="17"/>
  <c r="AX21" i="17"/>
  <c r="BQ20" i="17"/>
  <c r="BP20" i="17"/>
  <c r="BO20" i="17"/>
  <c r="BN20" i="17"/>
  <c r="BM20" i="17"/>
  <c r="BL20" i="17"/>
  <c r="BK20" i="17"/>
  <c r="BJ20" i="17"/>
  <c r="BI20" i="17"/>
  <c r="BH20" i="17"/>
  <c r="BG20" i="17"/>
  <c r="BF20" i="17"/>
  <c r="BE20" i="17"/>
  <c r="BD20" i="17"/>
  <c r="BC20" i="17"/>
  <c r="BB20" i="17"/>
  <c r="BA20" i="17"/>
  <c r="AZ20" i="17"/>
  <c r="AY20" i="17"/>
  <c r="AX20" i="17"/>
  <c r="BQ19" i="17"/>
  <c r="BP19" i="17"/>
  <c r="BO19" i="17"/>
  <c r="BN19" i="17"/>
  <c r="BM19" i="17"/>
  <c r="BL19" i="17"/>
  <c r="BK19" i="17"/>
  <c r="BJ19" i="17"/>
  <c r="BI19" i="17"/>
  <c r="BH19" i="17"/>
  <c r="BG19" i="17"/>
  <c r="BF19" i="17"/>
  <c r="BE19" i="17"/>
  <c r="BD19" i="17"/>
  <c r="BC19" i="17"/>
  <c r="BB19" i="17"/>
  <c r="BA19" i="17"/>
  <c r="AZ19" i="17"/>
  <c r="AY19" i="17"/>
  <c r="AX19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BQ17" i="17"/>
  <c r="BP17" i="17"/>
  <c r="BO17" i="17"/>
  <c r="BN17" i="17"/>
  <c r="BM17" i="17"/>
  <c r="BL17" i="17"/>
  <c r="BK17" i="17"/>
  <c r="BJ17" i="17"/>
  <c r="BI17" i="17"/>
  <c r="BH17" i="17"/>
  <c r="BG17" i="17"/>
  <c r="BF17" i="17"/>
  <c r="BE17" i="17"/>
  <c r="BD17" i="17"/>
  <c r="BC17" i="17"/>
  <c r="BB17" i="17"/>
  <c r="BA17" i="17"/>
  <c r="AZ17" i="17"/>
  <c r="AY17" i="17"/>
  <c r="AX17" i="17"/>
  <c r="BQ16" i="17"/>
  <c r="BP16" i="17"/>
  <c r="BO16" i="17"/>
  <c r="BN16" i="17"/>
  <c r="BM16" i="17"/>
  <c r="BL16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BQ15" i="17"/>
  <c r="BP15" i="17"/>
  <c r="BO15" i="17"/>
  <c r="BN15" i="17"/>
  <c r="BM15" i="17"/>
  <c r="BL15" i="17"/>
  <c r="BK15" i="17"/>
  <c r="BJ15" i="17"/>
  <c r="BI15" i="17"/>
  <c r="BH15" i="17"/>
  <c r="BG15" i="17"/>
  <c r="BF15" i="17"/>
  <c r="BE15" i="17"/>
  <c r="BD15" i="17"/>
  <c r="BC15" i="17"/>
  <c r="BB15" i="17"/>
  <c r="BA15" i="17"/>
  <c r="AZ15" i="17"/>
  <c r="AY15" i="17"/>
  <c r="AX15" i="17"/>
  <c r="BQ14" i="17"/>
  <c r="BP14" i="17"/>
  <c r="BO14" i="17"/>
  <c r="BN14" i="17"/>
  <c r="BM14" i="17"/>
  <c r="BL14" i="17"/>
  <c r="BK14" i="17"/>
  <c r="BJ14" i="17"/>
  <c r="BI14" i="17"/>
  <c r="BH14" i="17"/>
  <c r="BG14" i="17"/>
  <c r="BF14" i="17"/>
  <c r="BE14" i="17"/>
  <c r="BD14" i="17"/>
  <c r="BC14" i="17"/>
  <c r="BB14" i="17"/>
  <c r="BA14" i="17"/>
  <c r="AZ14" i="17"/>
  <c r="AY14" i="17"/>
  <c r="AX14" i="17"/>
  <c r="BQ13" i="17"/>
  <c r="BP13" i="17"/>
  <c r="BO13" i="17"/>
  <c r="BN13" i="17"/>
  <c r="BM13" i="17"/>
  <c r="BL13" i="17"/>
  <c r="BK13" i="17"/>
  <c r="BJ13" i="17"/>
  <c r="BI13" i="17"/>
  <c r="BH13" i="17"/>
  <c r="BG13" i="17"/>
  <c r="BF13" i="17"/>
  <c r="BE13" i="17"/>
  <c r="BD13" i="17"/>
  <c r="BC13" i="17"/>
  <c r="BB13" i="17"/>
  <c r="BA13" i="17"/>
  <c r="AZ13" i="17"/>
  <c r="AY13" i="17"/>
  <c r="AX13" i="17"/>
  <c r="BQ12" i="17"/>
  <c r="BP12" i="17"/>
  <c r="BO12" i="17"/>
  <c r="BN12" i="17"/>
  <c r="BM12" i="17"/>
  <c r="BL12" i="17"/>
  <c r="BK12" i="17"/>
  <c r="BJ12" i="17"/>
  <c r="BI12" i="17"/>
  <c r="BH12" i="17"/>
  <c r="BG12" i="17"/>
  <c r="BF12" i="17"/>
  <c r="BE12" i="17"/>
  <c r="BD12" i="17"/>
  <c r="BC12" i="17"/>
  <c r="BB12" i="17"/>
  <c r="BA12" i="17"/>
  <c r="AZ12" i="17"/>
  <c r="AY12" i="17"/>
  <c r="AX12" i="17"/>
  <c r="BQ11" i="17"/>
  <c r="BP11" i="17"/>
  <c r="BO11" i="17"/>
  <c r="BN11" i="17"/>
  <c r="BM11" i="17"/>
  <c r="BL11" i="17"/>
  <c r="BK11" i="17"/>
  <c r="BJ11" i="17"/>
  <c r="BI11" i="17"/>
  <c r="BH11" i="17"/>
  <c r="BG11" i="17"/>
  <c r="BF11" i="17"/>
  <c r="BE11" i="17"/>
  <c r="BD11" i="17"/>
  <c r="BC11" i="17"/>
  <c r="BB11" i="17"/>
  <c r="BA11" i="17"/>
  <c r="AZ11" i="17"/>
  <c r="AY11" i="17"/>
  <c r="AX11" i="17"/>
  <c r="BQ10" i="17"/>
  <c r="BP10" i="17"/>
  <c r="BO10" i="17"/>
  <c r="BN10" i="17"/>
  <c r="BM10" i="17"/>
  <c r="BL10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BQ9" i="17"/>
  <c r="BP9" i="17"/>
  <c r="BO9" i="17"/>
  <c r="BN9" i="17"/>
  <c r="BM9" i="17"/>
  <c r="BL9" i="17"/>
  <c r="BK9" i="17"/>
  <c r="BJ9" i="17"/>
  <c r="BI9" i="17"/>
  <c r="BH9" i="17"/>
  <c r="BG9" i="17"/>
  <c r="BF9" i="17"/>
  <c r="BE9" i="17"/>
  <c r="BD9" i="17"/>
  <c r="BC9" i="17"/>
  <c r="BB9" i="17"/>
  <c r="BA9" i="17"/>
  <c r="AZ9" i="17"/>
  <c r="AY9" i="17"/>
  <c r="AX9" i="17"/>
  <c r="BQ8" i="17"/>
  <c r="BP8" i="17"/>
  <c r="BO8" i="17"/>
  <c r="BN8" i="17"/>
  <c r="BM8" i="17"/>
  <c r="BL8" i="17"/>
  <c r="BK8" i="17"/>
  <c r="BJ8" i="17"/>
  <c r="BI8" i="17"/>
  <c r="BH8" i="17"/>
  <c r="BG8" i="17"/>
  <c r="BF8" i="17"/>
  <c r="BE8" i="17"/>
  <c r="BD8" i="17"/>
  <c r="BC8" i="17"/>
  <c r="BB8" i="17"/>
  <c r="BA8" i="17"/>
  <c r="AZ8" i="17"/>
  <c r="AY8" i="17"/>
  <c r="AX8" i="17"/>
  <c r="BQ7" i="17"/>
  <c r="BP7" i="17"/>
  <c r="BO7" i="17"/>
  <c r="BN7" i="17"/>
  <c r="BM7" i="17"/>
  <c r="BL7" i="17"/>
  <c r="BK7" i="17"/>
  <c r="BJ7" i="17"/>
  <c r="BI7" i="17"/>
  <c r="BH7" i="17"/>
  <c r="BG7" i="17"/>
  <c r="BF7" i="17"/>
  <c r="BE7" i="17"/>
  <c r="BD7" i="17"/>
  <c r="BC7" i="17"/>
  <c r="BB7" i="17"/>
  <c r="BA7" i="17"/>
  <c r="AZ7" i="17"/>
  <c r="AY7" i="17"/>
  <c r="AX7" i="17"/>
  <c r="BQ6" i="17"/>
  <c r="BP6" i="17"/>
  <c r="BO6" i="17"/>
  <c r="BN6" i="17"/>
  <c r="BM6" i="17"/>
  <c r="BL6" i="17"/>
  <c r="BK6" i="17"/>
  <c r="BJ6" i="17"/>
  <c r="BI6" i="17"/>
  <c r="BH6" i="17"/>
  <c r="BG6" i="17"/>
  <c r="BF6" i="17"/>
  <c r="BE6" i="17"/>
  <c r="BD6" i="17"/>
  <c r="BC6" i="17"/>
  <c r="BB6" i="17"/>
  <c r="BA6" i="17"/>
  <c r="AZ6" i="17"/>
  <c r="AY6" i="17"/>
  <c r="AX6" i="17"/>
  <c r="BQ5" i="17"/>
  <c r="BP5" i="17"/>
  <c r="BO5" i="17"/>
  <c r="BN5" i="17"/>
  <c r="BM5" i="17"/>
  <c r="BL5" i="17"/>
  <c r="BK5" i="17"/>
  <c r="BJ5" i="17"/>
  <c r="BI5" i="17"/>
  <c r="BH5" i="17"/>
  <c r="BG5" i="17"/>
  <c r="BF5" i="17"/>
  <c r="BE5" i="17"/>
  <c r="BD5" i="17"/>
  <c r="BC5" i="17"/>
  <c r="BB5" i="17"/>
  <c r="BA5" i="17"/>
  <c r="AZ5" i="17"/>
  <c r="AY5" i="17"/>
  <c r="AX5" i="17"/>
  <c r="BQ4" i="17"/>
  <c r="BP4" i="17"/>
  <c r="BO4" i="17"/>
  <c r="BN4" i="17"/>
  <c r="BM4" i="17"/>
  <c r="BL4" i="17"/>
  <c r="BK4" i="17"/>
  <c r="BJ4" i="17"/>
  <c r="BI4" i="17"/>
  <c r="BH4" i="17"/>
  <c r="BG4" i="17"/>
  <c r="BF4" i="17"/>
  <c r="BE4" i="17"/>
  <c r="BD4" i="17"/>
  <c r="BC4" i="17"/>
  <c r="BB4" i="17"/>
  <c r="BA4" i="17"/>
  <c r="AZ4" i="17"/>
  <c r="AY4" i="17"/>
  <c r="AX4" i="17"/>
  <c r="B50" i="12"/>
  <c r="BS4" i="17" l="1"/>
  <c r="BS52" i="17"/>
  <c r="BS28" i="17"/>
  <c r="B75" i="11"/>
  <c r="B50" i="11"/>
  <c r="B25" i="11"/>
  <c r="V24" i="17" l="1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V49" i="12" l="1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</calcChain>
</file>

<file path=xl/sharedStrings.xml><?xml version="1.0" encoding="utf-8"?>
<sst xmlns="http://schemas.openxmlformats.org/spreadsheetml/2006/main" count="4524" uniqueCount="202">
  <si>
    <t>Id</t>
  </si>
  <si>
    <t>Category</t>
  </si>
  <si>
    <t>X1</t>
  </si>
  <si>
    <t>X2</t>
  </si>
  <si>
    <t>X3</t>
  </si>
  <si>
    <t>IRR1</t>
  </si>
  <si>
    <t>IRR2</t>
  </si>
  <si>
    <t>IRR3</t>
  </si>
  <si>
    <t>MACFT</t>
  </si>
  <si>
    <t>MCASK</t>
  </si>
  <si>
    <t>MCOST</t>
  </si>
  <si>
    <t>MNP</t>
  </si>
  <si>
    <t>MRASK</t>
  </si>
  <si>
    <t>MREV</t>
  </si>
  <si>
    <t>MTOTALPAX</t>
  </si>
  <si>
    <t>MTOTDIST</t>
  </si>
  <si>
    <t>MTOW1</t>
  </si>
  <si>
    <t>MTOW2</t>
  </si>
  <si>
    <t>MTOW3</t>
  </si>
  <si>
    <t>NC1</t>
  </si>
  <si>
    <t>NC2</t>
  </si>
  <si>
    <t>NC3</t>
  </si>
  <si>
    <t>ND1</t>
  </si>
  <si>
    <t>ND2</t>
  </si>
  <si>
    <t>ND3</t>
  </si>
  <si>
    <t>NN1</t>
  </si>
  <si>
    <t>NN2</t>
  </si>
  <si>
    <t>NN3</t>
  </si>
  <si>
    <t>NPax1</t>
  </si>
  <si>
    <t>NPax2</t>
  </si>
  <si>
    <t>NPax3</t>
  </si>
  <si>
    <t>RANGE1</t>
  </si>
  <si>
    <t>RANGE2</t>
  </si>
  <si>
    <t>RANGE3</t>
  </si>
  <si>
    <t>TOTNPV</t>
  </si>
  <si>
    <t>ebypass1</t>
  </si>
  <si>
    <t>ebypass2</t>
  </si>
  <si>
    <t>ebypass3</t>
  </si>
  <si>
    <t>ediam1</t>
  </si>
  <si>
    <t>ediam2</t>
  </si>
  <si>
    <t>ediam3</t>
  </si>
  <si>
    <t>n1</t>
  </si>
  <si>
    <t>n2</t>
  </si>
  <si>
    <t>n3</t>
  </si>
  <si>
    <t>wAR1</t>
  </si>
  <si>
    <t>wAR2</t>
  </si>
  <si>
    <t>wAR3</t>
  </si>
  <si>
    <t>wS1</t>
  </si>
  <si>
    <t>wS2</t>
  </si>
  <si>
    <t>wS3</t>
  </si>
  <si>
    <t>MaxNPV</t>
  </si>
  <si>
    <t>DOE_APPROX</t>
  </si>
  <si>
    <t>MOGA2</t>
  </si>
  <si>
    <t>PARETO</t>
  </si>
  <si>
    <t>BE1</t>
  </si>
  <si>
    <t>BE2</t>
  </si>
  <si>
    <t>BE3</t>
  </si>
  <si>
    <t>Price1</t>
  </si>
  <si>
    <t>Price2</t>
  </si>
  <si>
    <t>Price 3</t>
  </si>
  <si>
    <t>MaxNP</t>
  </si>
  <si>
    <t>Price3</t>
  </si>
  <si>
    <t>M</t>
  </si>
  <si>
    <t>Range [nm]</t>
  </si>
  <si>
    <t>AJU</t>
  </si>
  <si>
    <t>BEL</t>
  </si>
  <si>
    <t>BSB</t>
  </si>
  <si>
    <t>CGH</t>
  </si>
  <si>
    <t>CNF</t>
  </si>
  <si>
    <t>CWB</t>
  </si>
  <si>
    <t>FLN</t>
  </si>
  <si>
    <t>FOR</t>
  </si>
  <si>
    <t>GIG</t>
  </si>
  <si>
    <t>GRU</t>
  </si>
  <si>
    <t>GYN</t>
  </si>
  <si>
    <t>MAO</t>
  </si>
  <si>
    <t>MCZ</t>
  </si>
  <si>
    <t>NAT</t>
  </si>
  <si>
    <t>POA</t>
  </si>
  <si>
    <t>REC</t>
  </si>
  <si>
    <t>SDU</t>
  </si>
  <si>
    <t>SLI</t>
  </si>
  <si>
    <t>SSA</t>
  </si>
  <si>
    <t>VIX</t>
  </si>
  <si>
    <t>AICRAFT DATA</t>
  </si>
  <si>
    <t>MTOW[kg]</t>
  </si>
  <si>
    <r>
      <t>wS [m</t>
    </r>
    <r>
      <rPr>
        <sz val="12"/>
        <color indexed="8"/>
        <rFont val="Calibri"/>
        <family val="2"/>
      </rPr>
      <t>²</t>
    </r>
    <r>
      <rPr>
        <sz val="12"/>
        <color indexed="8"/>
        <rFont val="Times New Roman"/>
        <family val="1"/>
      </rPr>
      <t>]</t>
    </r>
  </si>
  <si>
    <t>wAR</t>
  </si>
  <si>
    <t>wTR</t>
  </si>
  <si>
    <r>
      <t>wSweep [</t>
    </r>
    <r>
      <rPr>
        <sz val="12"/>
        <color indexed="8"/>
        <rFont val="Calibri"/>
        <family val="2"/>
      </rPr>
      <t>°</t>
    </r>
    <r>
      <rPr>
        <sz val="12"/>
        <color indexed="8"/>
        <rFont val="Times New Roman"/>
        <family val="1"/>
      </rPr>
      <t>]</t>
    </r>
  </si>
  <si>
    <t>wTwist [°]</t>
  </si>
  <si>
    <t>Kink</t>
  </si>
  <si>
    <t>BPR</t>
  </si>
  <si>
    <t>eDiam [m]</t>
  </si>
  <si>
    <t>FPR</t>
  </si>
  <si>
    <t>eITT [K]</t>
  </si>
  <si>
    <t>N</t>
  </si>
  <si>
    <t>ADON</t>
  </si>
  <si>
    <t>L</t>
  </si>
  <si>
    <t>ND</t>
  </si>
  <si>
    <t>Aci</t>
  </si>
  <si>
    <t>NETWORK DATA</t>
  </si>
  <si>
    <t>OPR</t>
  </si>
  <si>
    <t>n</t>
  </si>
  <si>
    <t>Arrival Airport</t>
  </si>
  <si>
    <t>Departure Airport</t>
  </si>
  <si>
    <t>Cruise Mach</t>
  </si>
  <si>
    <t>wS [m²]</t>
  </si>
  <si>
    <t>wSweep [°]</t>
  </si>
  <si>
    <t>60-4</t>
  </si>
  <si>
    <t>Npax-Nseat</t>
  </si>
  <si>
    <t>105-5</t>
  </si>
  <si>
    <t>174-6</t>
  </si>
  <si>
    <t>Acum freq</t>
  </si>
  <si>
    <t>CO2 Eff [kg/pax]</t>
  </si>
  <si>
    <t>NETWORK FREQUENCIES AND CHARACTERISTICS  (Max NP/ACFT#1)</t>
  </si>
  <si>
    <t>NETWORK FREQUENCIES AND CHARACTERISTICS  (Max NP/ACFT#2)</t>
  </si>
  <si>
    <t>NETWORK FREQUENCIES AND CHARACTERISTICS  (Max NP/ACFT#3)</t>
  </si>
  <si>
    <t>NETWORK FREQUENCIES AND CHARACTERISTICS  (Max NPV/ACFT#1)</t>
  </si>
  <si>
    <t>NETWORK FREQUENCIES AND CHARACTERISTICS  (Max NPV/ACFT#2)</t>
  </si>
  <si>
    <t>NETWORK FREQUENCIES AND CHARACTERISTICS  (Max NPV/ACFT#3)</t>
  </si>
  <si>
    <t>78-4</t>
  </si>
  <si>
    <t>ULH</t>
  </si>
  <si>
    <t>Return of Investment [years]</t>
  </si>
  <si>
    <t>CAPEX [ US$ x 10E-6]</t>
  </si>
  <si>
    <t>Sectors per aircraft per day</t>
  </si>
  <si>
    <t>Estimated Number of Aircraft</t>
  </si>
  <si>
    <t>Number of Frequencies</t>
  </si>
  <si>
    <t>Aircraft Price [ US$ x 10E-6]</t>
  </si>
  <si>
    <t>NDOC [US$/nm]</t>
  </si>
  <si>
    <t>Operational Margin [%]</t>
  </si>
  <si>
    <t>Annual Profit [US$]/day</t>
  </si>
  <si>
    <t>Profit [US$]/day</t>
  </si>
  <si>
    <t>Total Revenue [US$]/day</t>
  </si>
  <si>
    <t>Total Cost [US$]/day</t>
  </si>
  <si>
    <t>Total Passengers /day</t>
  </si>
  <si>
    <t>Total Distance flown [nm]/day</t>
  </si>
  <si>
    <t>Difference</t>
  </si>
  <si>
    <t>Max NP (3 acft)</t>
  </si>
  <si>
    <t xml:space="preserve">Baseline </t>
  </si>
  <si>
    <t>Total NPV [US$]x 10E9</t>
  </si>
  <si>
    <t>Max NPV (3 acft)</t>
  </si>
  <si>
    <t>NP (US$/pax.nm]x1E-5</t>
  </si>
  <si>
    <t>NETWORK FREQUENCIES AND CHARACTERISTICS  (BASELINE AIRCRAFT)</t>
  </si>
  <si>
    <t>TOTPAX</t>
  </si>
  <si>
    <t>TOTDIST</t>
  </si>
  <si>
    <t>F</t>
  </si>
  <si>
    <t>T</t>
  </si>
  <si>
    <t>PROFIT</t>
  </si>
  <si>
    <t>REVENUE</t>
  </si>
  <si>
    <t>COST</t>
  </si>
  <si>
    <t>BPR1</t>
  </si>
  <si>
    <t>BPR2</t>
  </si>
  <si>
    <t>BPR3</t>
  </si>
  <si>
    <t>DB#1 POS</t>
  </si>
  <si>
    <t>DB#2 POS</t>
  </si>
  <si>
    <t>DB#3 POS</t>
  </si>
  <si>
    <t># TOAL ACFT</t>
  </si>
  <si>
    <t>DESIGN 49</t>
  </si>
  <si>
    <t>DESIGN 112</t>
  </si>
  <si>
    <t>AVL1</t>
  </si>
  <si>
    <t>AVL2</t>
  </si>
  <si>
    <t>AVL3</t>
  </si>
  <si>
    <t>CO2EFF1</t>
  </si>
  <si>
    <t>CO2EFF2</t>
  </si>
  <si>
    <t>CO2EFF3</t>
  </si>
  <si>
    <t>CRZMACH1</t>
  </si>
  <si>
    <t>CRZMACH2</t>
  </si>
  <si>
    <t>CRZMACH3</t>
  </si>
  <si>
    <t>DON1</t>
  </si>
  <si>
    <t>DON2</t>
  </si>
  <si>
    <t>DON3</t>
  </si>
  <si>
    <t>MDOC</t>
  </si>
  <si>
    <t>MTOTCO2EFF</t>
  </si>
  <si>
    <t>MTOTFUEL</t>
  </si>
  <si>
    <t>YEARPROFIT</t>
  </si>
  <si>
    <t>maxNP</t>
  </si>
  <si>
    <t>Constraint48</t>
  </si>
  <si>
    <t>Constraint49</t>
  </si>
  <si>
    <t>Constraint_IRR1</t>
  </si>
  <si>
    <t>Constraint_IRR2</t>
  </si>
  <si>
    <t>Constraint_IRR3</t>
  </si>
  <si>
    <t>#NAN</t>
  </si>
  <si>
    <t>N/A</t>
  </si>
  <si>
    <t>100-5</t>
  </si>
  <si>
    <t>133-6</t>
  </si>
  <si>
    <t>h</t>
  </si>
  <si>
    <t>INDIVIDUALS</t>
  </si>
  <si>
    <t>MIN PER INDIVIDUAL</t>
  </si>
  <si>
    <t>Round 2</t>
  </si>
  <si>
    <t>populations</t>
  </si>
  <si>
    <t>TOTAL</t>
  </si>
  <si>
    <t>TIME</t>
  </si>
  <si>
    <t>indiv</t>
  </si>
  <si>
    <t>Time per indiv</t>
  </si>
  <si>
    <t>DAYS</t>
  </si>
  <si>
    <t>total</t>
  </si>
  <si>
    <t>feasible</t>
  </si>
  <si>
    <t>fail</t>
  </si>
  <si>
    <t>na</t>
  </si>
  <si>
    <t>DOC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</si>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</sst>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* #,##0.00_-;\-&quot;R$&quot;* #,##0.00_-;_-&quot;R$&quot;* &quot;-&quot;??_-;_-@_-"/>
    <numFmt numFmtId="164" formatCode="0.0%"/>
    <numFmt numFmtId="165" formatCode="0.0"/>
    <numFmt numFmtId="166" formatCode="0.0000E+00"/>
    <numFmt numFmtId="167" formatCode="_-[$$-409]* #,##0.00_ ;_-[$$-409]* \-#,##0.00\ ;_-[$$-409]* &quot;-&quot;??_ ;_-@_ "/>
    <numFmt numFmtId="168" formatCode="#,##0.0_ ;\-#,##0.0\ "/>
    <numFmt numFmtId="169" formatCode="0.000"/>
    <numFmt numFmtId="170" formatCode="#,##0.0"/>
  </numFmts>
  <fonts count="23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2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b/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6"/>
      <color theme="1"/>
      <name val="Calibri "/>
    </font>
    <font>
      <b/>
      <sz val="10"/>
      <color theme="1"/>
      <name val="Calibri "/>
    </font>
    <font>
      <sz val="10"/>
      <color theme="1"/>
      <name val="Calibri "/>
    </font>
    <font>
      <b/>
      <sz val="8"/>
      <color theme="1"/>
      <name val="Calibri "/>
    </font>
    <font>
      <sz val="8"/>
      <color theme="1"/>
      <name val="Calibri "/>
    </font>
    <font>
      <sz val="8"/>
      <color rgb="FFFF0000"/>
      <name val="Calibri 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165" fontId="5" fillId="0" borderId="2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5" fontId="5" fillId="0" borderId="34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3" borderId="0" xfId="0" applyFill="1"/>
    <xf numFmtId="0" fontId="4" fillId="0" borderId="13" xfId="0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9" xfId="0" applyNumberFormat="1" applyFont="1" applyFill="1" applyBorder="1" applyAlignment="1">
      <alignment horizontal="center"/>
    </xf>
    <xf numFmtId="165" fontId="5" fillId="0" borderId="35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165" fontId="5" fillId="0" borderId="32" xfId="0" applyNumberFormat="1" applyFont="1" applyBorder="1" applyAlignment="1">
      <alignment horizontal="center"/>
    </xf>
    <xf numFmtId="165" fontId="5" fillId="0" borderId="37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" fontId="7" fillId="0" borderId="41" xfId="0" applyNumberFormat="1" applyFont="1" applyBorder="1" applyAlignment="1">
      <alignment horizontal="center" vertical="center"/>
    </xf>
    <xf numFmtId="3" fontId="7" fillId="0" borderId="33" xfId="0" applyNumberFormat="1" applyFont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5" fillId="0" borderId="31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5" fillId="0" borderId="43" xfId="0" applyFont="1" applyFill="1" applyBorder="1" applyAlignment="1">
      <alignment horizontal="center" vertical="center"/>
    </xf>
    <xf numFmtId="165" fontId="0" fillId="0" borderId="31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1" fontId="7" fillId="0" borderId="42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165" fontId="5" fillId="0" borderId="44" xfId="0" applyNumberFormat="1" applyFont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165" fontId="5" fillId="0" borderId="49" xfId="0" applyNumberFormat="1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165" fontId="5" fillId="0" borderId="46" xfId="0" applyNumberFormat="1" applyFon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11" fillId="0" borderId="16" xfId="1" applyNumberFormat="1" applyFont="1" applyBorder="1" applyAlignment="1">
      <alignment horizontal="center" vertical="center" wrapText="1"/>
    </xf>
    <xf numFmtId="168" fontId="10" fillId="3" borderId="19" xfId="2" applyNumberFormat="1" applyFont="1" applyFill="1" applyBorder="1" applyAlignment="1">
      <alignment horizontal="center"/>
    </xf>
    <xf numFmtId="164" fontId="11" fillId="0" borderId="14" xfId="1" applyNumberFormat="1" applyFont="1" applyBorder="1" applyAlignment="1">
      <alignment horizontal="center" vertical="center" wrapText="1"/>
    </xf>
    <xf numFmtId="165" fontId="11" fillId="0" borderId="29" xfId="0" applyNumberFormat="1" applyFont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center"/>
    </xf>
    <xf numFmtId="3" fontId="11" fillId="0" borderId="29" xfId="0" applyNumberFormat="1" applyFont="1" applyBorder="1" applyAlignment="1">
      <alignment horizontal="center" vertical="center" wrapText="1"/>
    </xf>
    <xf numFmtId="164" fontId="11" fillId="0" borderId="13" xfId="1" applyNumberFormat="1" applyFont="1" applyBorder="1" applyAlignment="1">
      <alignment horizontal="center" vertical="center" wrapText="1"/>
    </xf>
    <xf numFmtId="168" fontId="10" fillId="3" borderId="37" xfId="0" applyNumberFormat="1" applyFont="1" applyFill="1" applyBorder="1" applyAlignment="1">
      <alignment horizontal="center"/>
    </xf>
    <xf numFmtId="168" fontId="10" fillId="3" borderId="34" xfId="0" applyNumberFormat="1" applyFont="1" applyFill="1" applyBorder="1" applyAlignment="1">
      <alignment horizontal="center"/>
    </xf>
    <xf numFmtId="167" fontId="11" fillId="0" borderId="29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3" fontId="11" fillId="0" borderId="37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/>
    </xf>
    <xf numFmtId="0" fontId="12" fillId="3" borderId="24" xfId="0" applyFont="1" applyFill="1" applyBorder="1" applyAlignment="1">
      <alignment horizontal="left"/>
    </xf>
    <xf numFmtId="168" fontId="14" fillId="3" borderId="2" xfId="2" applyNumberFormat="1" applyFont="1" applyFill="1" applyBorder="1" applyAlignment="1">
      <alignment horizontal="center"/>
    </xf>
    <xf numFmtId="168" fontId="10" fillId="3" borderId="53" xfId="0" applyNumberFormat="1" applyFont="1" applyFill="1" applyBorder="1" applyAlignment="1">
      <alignment horizontal="center"/>
    </xf>
    <xf numFmtId="0" fontId="15" fillId="0" borderId="26" xfId="0" applyFont="1" applyBorder="1" applyAlignment="1">
      <alignment horizontal="left" vertical="center"/>
    </xf>
    <xf numFmtId="0" fontId="12" fillId="3" borderId="55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165" fontId="10" fillId="3" borderId="51" xfId="0" applyNumberFormat="1" applyFont="1" applyFill="1" applyBorder="1" applyAlignment="1">
      <alignment horizontal="center"/>
    </xf>
    <xf numFmtId="164" fontId="11" fillId="0" borderId="25" xfId="1" applyNumberFormat="1" applyFont="1" applyBorder="1" applyAlignment="1">
      <alignment horizontal="center" vertical="center" wrapText="1"/>
    </xf>
    <xf numFmtId="164" fontId="16" fillId="4" borderId="50" xfId="1" applyNumberFormat="1" applyFont="1" applyFill="1" applyBorder="1" applyAlignment="1">
      <alignment horizontal="center" vertical="center" wrapText="1"/>
    </xf>
    <xf numFmtId="168" fontId="10" fillId="3" borderId="35" xfId="0" applyNumberFormat="1" applyFont="1" applyFill="1" applyBorder="1" applyAlignment="1">
      <alignment horizontal="center"/>
    </xf>
    <xf numFmtId="3" fontId="16" fillId="0" borderId="4" xfId="0" applyNumberFormat="1" applyFont="1" applyBorder="1" applyAlignment="1">
      <alignment horizontal="center" vertical="center" wrapText="1"/>
    </xf>
    <xf numFmtId="3" fontId="16" fillId="0" borderId="37" xfId="0" applyNumberFormat="1" applyFont="1" applyBorder="1" applyAlignment="1">
      <alignment horizontal="center" vertical="center" wrapText="1"/>
    </xf>
    <xf numFmtId="164" fontId="16" fillId="0" borderId="13" xfId="1" applyNumberFormat="1" applyFont="1" applyBorder="1" applyAlignment="1">
      <alignment horizontal="center" vertical="center" wrapText="1"/>
    </xf>
    <xf numFmtId="3" fontId="16" fillId="0" borderId="29" xfId="0" applyNumberFormat="1" applyFont="1" applyBorder="1" applyAlignment="1">
      <alignment horizontal="center" vertical="center" wrapText="1"/>
    </xf>
    <xf numFmtId="164" fontId="16" fillId="0" borderId="14" xfId="1" applyNumberFormat="1" applyFont="1" applyBorder="1" applyAlignment="1">
      <alignment horizontal="center" vertical="center" wrapText="1"/>
    </xf>
    <xf numFmtId="167" fontId="16" fillId="0" borderId="29" xfId="0" applyNumberFormat="1" applyFont="1" applyBorder="1" applyAlignment="1">
      <alignment horizontal="center" vertical="center" wrapText="1"/>
    </xf>
    <xf numFmtId="165" fontId="16" fillId="0" borderId="29" xfId="0" applyNumberFormat="1" applyFont="1" applyBorder="1" applyAlignment="1">
      <alignment horizontal="center" vertical="center" wrapText="1"/>
    </xf>
    <xf numFmtId="4" fontId="16" fillId="0" borderId="29" xfId="0" applyNumberFormat="1" applyFont="1" applyBorder="1" applyAlignment="1">
      <alignment horizontal="center" vertical="center" wrapText="1"/>
    </xf>
    <xf numFmtId="4" fontId="16" fillId="0" borderId="44" xfId="0" applyNumberFormat="1" applyFont="1" applyBorder="1" applyAlignment="1">
      <alignment horizontal="center" vertical="center" wrapText="1"/>
    </xf>
    <xf numFmtId="164" fontId="16" fillId="0" borderId="50" xfId="1" applyNumberFormat="1" applyFont="1" applyBorder="1" applyAlignment="1">
      <alignment horizontal="center" vertical="center" wrapText="1"/>
    </xf>
    <xf numFmtId="168" fontId="16" fillId="3" borderId="34" xfId="0" applyNumberFormat="1" applyFont="1" applyFill="1" applyBorder="1" applyAlignment="1">
      <alignment horizontal="center"/>
    </xf>
    <xf numFmtId="168" fontId="16" fillId="3" borderId="37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 vertical="center" wrapText="1"/>
    </xf>
    <xf numFmtId="168" fontId="16" fillId="3" borderId="2" xfId="2" applyNumberFormat="1" applyFont="1" applyFill="1" applyBorder="1" applyAlignment="1">
      <alignment horizontal="center"/>
    </xf>
    <xf numFmtId="164" fontId="16" fillId="0" borderId="16" xfId="1" applyNumberFormat="1" applyFont="1" applyBorder="1" applyAlignment="1">
      <alignment horizontal="center" vertical="center" wrapText="1"/>
    </xf>
    <xf numFmtId="165" fontId="16" fillId="4" borderId="51" xfId="0" applyNumberFormat="1" applyFont="1" applyFill="1" applyBorder="1" applyAlignment="1">
      <alignment horizontal="center"/>
    </xf>
    <xf numFmtId="164" fontId="16" fillId="4" borderId="25" xfId="1" applyNumberFormat="1" applyFont="1" applyFill="1" applyBorder="1" applyAlignment="1">
      <alignment horizontal="center" vertical="center" wrapText="1"/>
    </xf>
    <xf numFmtId="3" fontId="16" fillId="0" borderId="9" xfId="0" applyNumberFormat="1" applyFont="1" applyBorder="1" applyAlignment="1">
      <alignment horizontal="center" vertical="center" wrapText="1"/>
    </xf>
    <xf numFmtId="167" fontId="16" fillId="0" borderId="9" xfId="0" applyNumberFormat="1" applyFont="1" applyBorder="1" applyAlignment="1">
      <alignment horizontal="center" vertical="center" wrapText="1"/>
    </xf>
    <xf numFmtId="3" fontId="11" fillId="0" borderId="9" xfId="0" applyNumberFormat="1" applyFont="1" applyBorder="1" applyAlignment="1">
      <alignment horizontal="center" vertical="center" wrapText="1"/>
    </xf>
    <xf numFmtId="165" fontId="10" fillId="3" borderId="17" xfId="0" applyNumberFormat="1" applyFont="1" applyFill="1" applyBorder="1" applyAlignment="1">
      <alignment horizontal="center"/>
    </xf>
    <xf numFmtId="168" fontId="16" fillId="3" borderId="19" xfId="2" applyNumberFormat="1" applyFont="1" applyFill="1" applyBorder="1" applyAlignment="1">
      <alignment horizontal="center"/>
    </xf>
    <xf numFmtId="165" fontId="16" fillId="0" borderId="9" xfId="0" applyNumberFormat="1" applyFont="1" applyBorder="1" applyAlignment="1">
      <alignment horizontal="center" vertical="center" wrapText="1"/>
    </xf>
    <xf numFmtId="4" fontId="16" fillId="0" borderId="9" xfId="0" applyNumberFormat="1" applyFont="1" applyBorder="1" applyAlignment="1">
      <alignment horizontal="center" vertical="center" wrapText="1"/>
    </xf>
    <xf numFmtId="165" fontId="16" fillId="4" borderId="17" xfId="0" applyNumberFormat="1" applyFont="1" applyFill="1" applyBorder="1" applyAlignment="1">
      <alignment horizontal="center"/>
    </xf>
    <xf numFmtId="167" fontId="11" fillId="0" borderId="9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4" fontId="11" fillId="0" borderId="9" xfId="0" applyNumberFormat="1" applyFont="1" applyBorder="1" applyAlignment="1">
      <alignment horizontal="center" vertical="center" wrapText="1"/>
    </xf>
    <xf numFmtId="167" fontId="4" fillId="3" borderId="0" xfId="0" applyNumberFormat="1" applyFont="1" applyFill="1" applyAlignment="1">
      <alignment horizontal="center"/>
    </xf>
    <xf numFmtId="1" fontId="11" fillId="0" borderId="29" xfId="0" applyNumberFormat="1" applyFont="1" applyBorder="1" applyAlignment="1">
      <alignment horizontal="center" vertical="center" wrapText="1"/>
    </xf>
    <xf numFmtId="170" fontId="11" fillId="0" borderId="29" xfId="0" applyNumberFormat="1" applyFont="1" applyBorder="1" applyAlignment="1">
      <alignment horizontal="center" vertical="center" wrapText="1"/>
    </xf>
    <xf numFmtId="170" fontId="16" fillId="4" borderId="30" xfId="0" applyNumberFormat="1" applyFont="1" applyFill="1" applyBorder="1" applyAlignment="1">
      <alignment horizontal="center" vertical="center" wrapText="1"/>
    </xf>
    <xf numFmtId="170" fontId="16" fillId="4" borderId="44" xfId="0" applyNumberFormat="1" applyFont="1" applyFill="1" applyBorder="1" applyAlignment="1">
      <alignment horizontal="center" vertical="center" wrapText="1"/>
    </xf>
    <xf numFmtId="170" fontId="16" fillId="0" borderId="29" xfId="0" applyNumberFormat="1" applyFont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165" fontId="11" fillId="3" borderId="8" xfId="0" applyNumberFormat="1" applyFont="1" applyFill="1" applyBorder="1" applyAlignment="1">
      <alignment horizontal="center" vertical="center" wrapText="1"/>
    </xf>
    <xf numFmtId="165" fontId="11" fillId="3" borderId="9" xfId="0" applyNumberFormat="1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left" vertical="center"/>
    </xf>
    <xf numFmtId="1" fontId="11" fillId="3" borderId="8" xfId="0" applyNumberFormat="1" applyFont="1" applyFill="1" applyBorder="1" applyAlignment="1">
      <alignment horizontal="center" vertical="center" wrapText="1"/>
    </xf>
    <xf numFmtId="1" fontId="11" fillId="3" borderId="9" xfId="0" applyNumberFormat="1" applyFont="1" applyFill="1" applyBorder="1" applyAlignment="1">
      <alignment horizontal="center" vertical="center" wrapText="1"/>
    </xf>
    <xf numFmtId="1" fontId="16" fillId="0" borderId="29" xfId="0" applyNumberFormat="1" applyFont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/>
    </xf>
    <xf numFmtId="2" fontId="18" fillId="5" borderId="12" xfId="0" applyNumberFormat="1" applyFont="1" applyFill="1" applyBorder="1" applyAlignment="1">
      <alignment horizontal="center" vertical="center" textRotation="90"/>
    </xf>
    <xf numFmtId="1" fontId="18" fillId="5" borderId="12" xfId="0" applyNumberFormat="1" applyFont="1" applyFill="1" applyBorder="1" applyAlignment="1">
      <alignment horizontal="center" vertical="center" textRotation="90"/>
    </xf>
    <xf numFmtId="2" fontId="19" fillId="3" borderId="0" xfId="0" applyNumberFormat="1" applyFont="1" applyFill="1" applyAlignment="1">
      <alignment horizontal="center"/>
    </xf>
    <xf numFmtId="1" fontId="19" fillId="3" borderId="0" xfId="0" applyNumberFormat="1" applyFont="1" applyFill="1" applyAlignment="1">
      <alignment horizontal="center"/>
    </xf>
    <xf numFmtId="165" fontId="20" fillId="5" borderId="12" xfId="0" applyNumberFormat="1" applyFont="1" applyFill="1" applyBorder="1" applyAlignment="1">
      <alignment horizontal="center" vertical="center"/>
    </xf>
    <xf numFmtId="2" fontId="20" fillId="5" borderId="12" xfId="0" applyNumberFormat="1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 textRotation="90"/>
    </xf>
    <xf numFmtId="165" fontId="21" fillId="3" borderId="8" xfId="0" applyNumberFormat="1" applyFont="1" applyFill="1" applyBorder="1" applyAlignment="1">
      <alignment horizontal="center"/>
    </xf>
    <xf numFmtId="2" fontId="21" fillId="3" borderId="8" xfId="0" applyNumberFormat="1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165" fontId="21" fillId="3" borderId="0" xfId="0" applyNumberFormat="1" applyFont="1" applyFill="1" applyAlignment="1">
      <alignment horizontal="center"/>
    </xf>
    <xf numFmtId="2" fontId="21" fillId="3" borderId="0" xfId="0" applyNumberFormat="1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5" borderId="4" xfId="0" applyFont="1" applyFill="1" applyBorder="1" applyAlignment="1">
      <alignment horizontal="center" vertical="center" textRotation="90"/>
    </xf>
    <xf numFmtId="9" fontId="20" fillId="5" borderId="12" xfId="1" applyFont="1" applyFill="1" applyBorder="1" applyAlignment="1">
      <alignment horizontal="center" vertical="center" textRotation="90"/>
    </xf>
    <xf numFmtId="165" fontId="20" fillId="5" borderId="12" xfId="0" applyNumberFormat="1" applyFont="1" applyFill="1" applyBorder="1" applyAlignment="1">
      <alignment horizontal="center" vertical="center" textRotation="90"/>
    </xf>
    <xf numFmtId="164" fontId="20" fillId="5" borderId="12" xfId="1" applyNumberFormat="1" applyFont="1" applyFill="1" applyBorder="1" applyAlignment="1">
      <alignment horizontal="center" vertical="center" textRotation="90"/>
    </xf>
    <xf numFmtId="166" fontId="20" fillId="5" borderId="12" xfId="0" applyNumberFormat="1" applyFont="1" applyFill="1" applyBorder="1" applyAlignment="1">
      <alignment horizontal="center" vertical="center" textRotation="90"/>
    </xf>
    <xf numFmtId="2" fontId="20" fillId="5" borderId="12" xfId="0" applyNumberFormat="1" applyFont="1" applyFill="1" applyBorder="1" applyAlignment="1">
      <alignment horizontal="center" vertical="center" textRotation="90"/>
    </xf>
    <xf numFmtId="0" fontId="20" fillId="5" borderId="18" xfId="0" applyFont="1" applyFill="1" applyBorder="1" applyAlignment="1">
      <alignment horizontal="center" vertical="center" textRotation="90"/>
    </xf>
    <xf numFmtId="0" fontId="21" fillId="3" borderId="29" xfId="0" applyFont="1" applyFill="1" applyBorder="1" applyAlignment="1">
      <alignment horizontal="center"/>
    </xf>
    <xf numFmtId="9" fontId="21" fillId="3" borderId="8" xfId="1" applyFont="1" applyFill="1" applyBorder="1" applyAlignment="1">
      <alignment horizontal="center"/>
    </xf>
    <xf numFmtId="164" fontId="21" fillId="3" borderId="8" xfId="1" applyNumberFormat="1" applyFont="1" applyFill="1" applyBorder="1" applyAlignment="1">
      <alignment horizontal="center"/>
    </xf>
    <xf numFmtId="166" fontId="21" fillId="3" borderId="8" xfId="0" applyNumberFormat="1" applyFont="1" applyFill="1" applyBorder="1" applyAlignment="1">
      <alignment horizontal="center"/>
    </xf>
    <xf numFmtId="0" fontId="21" fillId="3" borderId="14" xfId="0" applyFont="1" applyFill="1" applyBorder="1" applyAlignment="1">
      <alignment horizontal="center"/>
    </xf>
    <xf numFmtId="9" fontId="21" fillId="3" borderId="0" xfId="1" applyFont="1" applyFill="1" applyAlignment="1">
      <alignment horizontal="center"/>
    </xf>
    <xf numFmtId="164" fontId="21" fillId="3" borderId="0" xfId="1" applyNumberFormat="1" applyFont="1" applyFill="1" applyAlignment="1">
      <alignment horizontal="center"/>
    </xf>
    <xf numFmtId="166" fontId="21" fillId="3" borderId="0" xfId="0" applyNumberFormat="1" applyFont="1" applyFill="1" applyAlignment="1">
      <alignment horizontal="center"/>
    </xf>
    <xf numFmtId="165" fontId="11" fillId="3" borderId="9" xfId="0" applyNumberFormat="1" applyFont="1" applyFill="1" applyBorder="1" applyAlignment="1">
      <alignment horizontal="center" vertical="center" wrapText="1"/>
    </xf>
    <xf numFmtId="165" fontId="22" fillId="3" borderId="8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7" fontId="4" fillId="3" borderId="39" xfId="0" applyNumberFormat="1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4" fillId="3" borderId="57" xfId="0" applyFont="1" applyFill="1" applyBorder="1" applyAlignment="1">
      <alignment horizontal="center"/>
    </xf>
    <xf numFmtId="16" fontId="4" fillId="3" borderId="28" xfId="0" applyNumberFormat="1" applyFont="1" applyFill="1" applyBorder="1" applyAlignment="1">
      <alignment horizontal="center"/>
    </xf>
    <xf numFmtId="21" fontId="4" fillId="3" borderId="0" xfId="0" applyNumberFormat="1" applyFont="1" applyFill="1" applyBorder="1" applyAlignment="1">
      <alignment horizontal="center"/>
    </xf>
    <xf numFmtId="20" fontId="4" fillId="3" borderId="0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/>
    </xf>
    <xf numFmtId="4" fontId="4" fillId="3" borderId="0" xfId="0" applyNumberFormat="1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4" fillId="3" borderId="0" xfId="0" quotePrefix="1" applyFont="1" applyFill="1" applyBorder="1" applyAlignment="1">
      <alignment horizontal="center"/>
    </xf>
    <xf numFmtId="0" fontId="4" fillId="3" borderId="59" xfId="0" applyFont="1" applyFill="1" applyBorder="1" applyAlignment="1">
      <alignment horizontal="center"/>
    </xf>
    <xf numFmtId="0" fontId="4" fillId="3" borderId="60" xfId="0" applyFont="1" applyFill="1" applyBorder="1" applyAlignment="1">
      <alignment horizontal="center"/>
    </xf>
    <xf numFmtId="0" fontId="4" fillId="3" borderId="6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>
      <alignment horizontal="left"/>
    </xf>
    <xf numFmtId="165" fontId="4" fillId="3" borderId="39" xfId="0" applyNumberFormat="1" applyFont="1" applyFill="1" applyBorder="1" applyAlignment="1">
      <alignment horizontal="center"/>
    </xf>
    <xf numFmtId="165" fontId="4" fillId="3" borderId="0" xfId="0" applyNumberFormat="1" applyFont="1" applyFill="1" applyBorder="1" applyAlignment="1">
      <alignment horizontal="center"/>
    </xf>
    <xf numFmtId="169" fontId="4" fillId="3" borderId="0" xfId="0" applyNumberFormat="1" applyFont="1" applyFill="1" applyAlignment="1">
      <alignment horizontal="center"/>
    </xf>
    <xf numFmtId="164" fontId="4" fillId="3" borderId="0" xfId="1" applyNumberFormat="1" applyFont="1" applyFill="1" applyAlignment="1">
      <alignment horizontal="center"/>
    </xf>
    <xf numFmtId="0" fontId="18" fillId="5" borderId="4" xfId="0" applyFont="1" applyFill="1" applyBorder="1" applyAlignment="1">
      <alignment horizontal="center" vertical="center" textRotation="90"/>
    </xf>
    <xf numFmtId="0" fontId="18" fillId="5" borderId="12" xfId="0" applyFont="1" applyFill="1" applyBorder="1" applyAlignment="1">
      <alignment horizontal="center" vertical="center" textRotation="90"/>
    </xf>
    <xf numFmtId="9" fontId="18" fillId="5" borderId="12" xfId="1" applyFont="1" applyFill="1" applyBorder="1" applyAlignment="1">
      <alignment horizontal="center" vertical="center" textRotation="90"/>
    </xf>
    <xf numFmtId="165" fontId="18" fillId="5" borderId="12" xfId="0" applyNumberFormat="1" applyFont="1" applyFill="1" applyBorder="1" applyAlignment="1">
      <alignment horizontal="center" vertical="center" textRotation="90"/>
    </xf>
    <xf numFmtId="164" fontId="18" fillId="5" borderId="12" xfId="1" applyNumberFormat="1" applyFont="1" applyFill="1" applyBorder="1" applyAlignment="1">
      <alignment horizontal="center" vertical="center" textRotation="90"/>
    </xf>
    <xf numFmtId="166" fontId="18" fillId="5" borderId="12" xfId="0" applyNumberFormat="1" applyFont="1" applyFill="1" applyBorder="1" applyAlignment="1">
      <alignment horizontal="center" vertical="center" textRotation="90"/>
    </xf>
    <xf numFmtId="0" fontId="18" fillId="5" borderId="18" xfId="0" applyFont="1" applyFill="1" applyBorder="1" applyAlignment="1">
      <alignment horizontal="center" vertical="center" textRotation="90"/>
    </xf>
    <xf numFmtId="165" fontId="18" fillId="5" borderId="12" xfId="0" applyNumberFormat="1" applyFont="1" applyFill="1" applyBorder="1" applyAlignment="1">
      <alignment horizontal="center" vertical="center"/>
    </xf>
    <xf numFmtId="2" fontId="18" fillId="5" borderId="1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29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9" fontId="19" fillId="3" borderId="8" xfId="1" applyFont="1" applyFill="1" applyBorder="1" applyAlignment="1">
      <alignment horizontal="center"/>
    </xf>
    <xf numFmtId="165" fontId="19" fillId="3" borderId="8" xfId="0" applyNumberFormat="1" applyFont="1" applyFill="1" applyBorder="1" applyAlignment="1">
      <alignment horizontal="center"/>
    </xf>
    <xf numFmtId="164" fontId="19" fillId="3" borderId="8" xfId="1" applyNumberFormat="1" applyFont="1" applyFill="1" applyBorder="1" applyAlignment="1">
      <alignment horizontal="center"/>
    </xf>
    <xf numFmtId="166" fontId="19" fillId="3" borderId="8" xfId="0" applyNumberFormat="1" applyFont="1" applyFill="1" applyBorder="1" applyAlignment="1">
      <alignment horizontal="center"/>
    </xf>
    <xf numFmtId="2" fontId="19" fillId="3" borderId="8" xfId="0" applyNumberFormat="1" applyFont="1" applyFill="1" applyBorder="1" applyAlignment="1">
      <alignment horizontal="center"/>
    </xf>
    <xf numFmtId="0" fontId="19" fillId="3" borderId="14" xfId="0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9" fontId="19" fillId="3" borderId="0" xfId="1" applyFont="1" applyFill="1" applyAlignment="1">
      <alignment horizontal="center"/>
    </xf>
    <xf numFmtId="165" fontId="19" fillId="3" borderId="0" xfId="0" applyNumberFormat="1" applyFont="1" applyFill="1" applyAlignment="1">
      <alignment horizontal="center"/>
    </xf>
    <xf numFmtId="164" fontId="19" fillId="3" borderId="0" xfId="1" applyNumberFormat="1" applyFont="1" applyFill="1" applyAlignment="1">
      <alignment horizontal="center"/>
    </xf>
    <xf numFmtId="166" fontId="19" fillId="3" borderId="0" xfId="0" applyNumberFormat="1" applyFont="1" applyFill="1" applyAlignment="1">
      <alignment horizontal="center"/>
    </xf>
    <xf numFmtId="1" fontId="7" fillId="0" borderId="18" xfId="0" applyNumberFormat="1" applyFont="1" applyBorder="1" applyAlignment="1">
      <alignment horizontal="center" vertical="center"/>
    </xf>
    <xf numFmtId="3" fontId="7" fillId="0" borderId="16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5" fillId="0" borderId="50" xfId="0" applyFont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5" fontId="5" fillId="0" borderId="29" xfId="0" applyNumberFormat="1" applyFont="1" applyFill="1" applyBorder="1" applyAlignment="1">
      <alignment horizontal="center"/>
    </xf>
    <xf numFmtId="165" fontId="5" fillId="0" borderId="64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13" fillId="4" borderId="54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167" fontId="11" fillId="3" borderId="31" xfId="0" applyNumberFormat="1" applyFont="1" applyFill="1" applyBorder="1" applyAlignment="1">
      <alignment horizontal="center" vertical="center" wrapText="1"/>
    </xf>
    <xf numFmtId="167" fontId="11" fillId="3" borderId="40" xfId="0" applyNumberFormat="1" applyFont="1" applyFill="1" applyBorder="1" applyAlignment="1">
      <alignment horizontal="center" vertical="center" wrapText="1"/>
    </xf>
    <xf numFmtId="167" fontId="11" fillId="3" borderId="9" xfId="0" applyNumberFormat="1" applyFont="1" applyFill="1" applyBorder="1" applyAlignment="1">
      <alignment horizontal="center" vertical="center" wrapText="1"/>
    </xf>
    <xf numFmtId="165" fontId="11" fillId="3" borderId="31" xfId="0" applyNumberFormat="1" applyFont="1" applyFill="1" applyBorder="1" applyAlignment="1">
      <alignment horizontal="center" vertical="center" wrapText="1"/>
    </xf>
    <xf numFmtId="165" fontId="11" fillId="3" borderId="40" xfId="0" applyNumberFormat="1" applyFont="1" applyFill="1" applyBorder="1" applyAlignment="1">
      <alignment horizontal="center" vertical="center" wrapText="1"/>
    </xf>
    <xf numFmtId="165" fontId="11" fillId="3" borderId="9" xfId="0" applyNumberFormat="1" applyFont="1" applyFill="1" applyBorder="1" applyAlignment="1">
      <alignment horizontal="center" vertical="center" wrapText="1"/>
    </xf>
    <xf numFmtId="168" fontId="14" fillId="3" borderId="33" xfId="2" applyNumberFormat="1" applyFont="1" applyFill="1" applyBorder="1" applyAlignment="1">
      <alignment horizontal="center"/>
    </xf>
    <xf numFmtId="168" fontId="14" fillId="3" borderId="52" xfId="2" applyNumberFormat="1" applyFont="1" applyFill="1" applyBorder="1" applyAlignment="1">
      <alignment horizontal="center"/>
    </xf>
    <xf numFmtId="168" fontId="14" fillId="3" borderId="19" xfId="2" applyNumberFormat="1" applyFont="1" applyFill="1" applyBorder="1" applyAlignment="1">
      <alignment horizontal="center"/>
    </xf>
    <xf numFmtId="3" fontId="11" fillId="3" borderId="41" xfId="0" applyNumberFormat="1" applyFont="1" applyFill="1" applyBorder="1" applyAlignment="1">
      <alignment horizontal="center" vertical="center" wrapText="1"/>
    </xf>
    <xf numFmtId="3" fontId="11" fillId="3" borderId="38" xfId="0" applyNumberFormat="1" applyFont="1" applyFill="1" applyBorder="1" applyAlignment="1">
      <alignment horizontal="center" vertical="center" wrapText="1"/>
    </xf>
    <xf numFmtId="3" fontId="11" fillId="3" borderId="11" xfId="0" applyNumberFormat="1" applyFont="1" applyFill="1" applyBorder="1" applyAlignment="1">
      <alignment horizontal="center" vertical="center" wrapText="1"/>
    </xf>
    <xf numFmtId="3" fontId="11" fillId="3" borderId="31" xfId="0" applyNumberFormat="1" applyFont="1" applyFill="1" applyBorder="1" applyAlignment="1">
      <alignment horizontal="center" vertical="center" wrapText="1"/>
    </xf>
    <xf numFmtId="3" fontId="11" fillId="3" borderId="40" xfId="0" applyNumberFormat="1" applyFont="1" applyFill="1" applyBorder="1" applyAlignment="1">
      <alignment horizontal="center" vertical="center" wrapText="1"/>
    </xf>
    <xf numFmtId="3" fontId="11" fillId="3" borderId="9" xfId="0" applyNumberFormat="1" applyFont="1" applyFill="1" applyBorder="1" applyAlignment="1">
      <alignment horizontal="center" vertical="center" wrapText="1"/>
    </xf>
    <xf numFmtId="170" fontId="11" fillId="3" borderId="31" xfId="0" applyNumberFormat="1" applyFont="1" applyFill="1" applyBorder="1" applyAlignment="1">
      <alignment horizontal="center" vertical="center" wrapText="1"/>
    </xf>
    <xf numFmtId="170" fontId="11" fillId="3" borderId="40" xfId="0" applyNumberFormat="1" applyFont="1" applyFill="1" applyBorder="1" applyAlignment="1">
      <alignment horizontal="center" vertical="center" wrapText="1"/>
    </xf>
    <xf numFmtId="170" fontId="11" fillId="3" borderId="9" xfId="0" applyNumberFormat="1" applyFont="1" applyFill="1" applyBorder="1" applyAlignment="1">
      <alignment horizontal="center" vertical="center" wrapText="1"/>
    </xf>
    <xf numFmtId="170" fontId="16" fillId="4" borderId="33" xfId="0" applyNumberFormat="1" applyFont="1" applyFill="1" applyBorder="1" applyAlignment="1">
      <alignment horizontal="center" vertical="center" wrapText="1"/>
    </xf>
    <xf numFmtId="170" fontId="16" fillId="4" borderId="52" xfId="0" applyNumberFormat="1" applyFont="1" applyFill="1" applyBorder="1" applyAlignment="1">
      <alignment horizontal="center" vertical="center" wrapText="1"/>
    </xf>
    <xf numFmtId="170" fontId="16" fillId="4" borderId="19" xfId="0" applyNumberFormat="1" applyFont="1" applyFill="1" applyBorder="1" applyAlignment="1">
      <alignment horizontal="center" vertical="center" wrapText="1"/>
    </xf>
    <xf numFmtId="165" fontId="10" fillId="3" borderId="54" xfId="0" applyNumberFormat="1" applyFont="1" applyFill="1" applyBorder="1" applyAlignment="1">
      <alignment horizontal="center"/>
    </xf>
    <xf numFmtId="165" fontId="10" fillId="3" borderId="6" xfId="0" applyNumberFormat="1" applyFont="1" applyFill="1" applyBorder="1" applyAlignment="1">
      <alignment horizontal="center"/>
    </xf>
    <xf numFmtId="165" fontId="10" fillId="3" borderId="17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9" fillId="0" borderId="29" xfId="0" applyFont="1" applyBorder="1" applyAlignment="1">
      <alignment horizontal="center" vertical="center" textRotation="90"/>
    </xf>
    <xf numFmtId="0" fontId="9" fillId="0" borderId="30" xfId="0" applyFont="1" applyBorder="1" applyAlignment="1">
      <alignment horizontal="center" vertical="center" textRotation="90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6" fillId="2" borderId="62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7940323249066"/>
          <c:y val="4.9210977915359513E-2"/>
          <c:w val="0.8070152300041441"/>
          <c:h val="0.82192209087320545"/>
        </c:manualLayout>
      </c:layout>
      <c:scatterChart>
        <c:scatterStyle val="lineMarker"/>
        <c:varyColors val="0"/>
        <c:ser>
          <c:idx val="1"/>
          <c:order val="0"/>
          <c:tx>
            <c:v>Constrained (IRR&lt;30%)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'IRR&lt;30%'!$J$2:$J$54</c:f>
              <c:numCache>
                <c:formatCode>0.0</c:formatCode>
                <c:ptCount val="53"/>
                <c:pt idx="0">
                  <c:v>11.238723111305118</c:v>
                </c:pt>
                <c:pt idx="1">
                  <c:v>11.577940233532839</c:v>
                </c:pt>
                <c:pt idx="2">
                  <c:v>10.625496987622883</c:v>
                </c:pt>
                <c:pt idx="3">
                  <c:v>10.627127112437183</c:v>
                </c:pt>
                <c:pt idx="4">
                  <c:v>10.677380758603025</c:v>
                </c:pt>
                <c:pt idx="5">
                  <c:v>10.383678097920486</c:v>
                </c:pt>
                <c:pt idx="6">
                  <c:v>10.288974904909763</c:v>
                </c:pt>
                <c:pt idx="7">
                  <c:v>10.917410926716157</c:v>
                </c:pt>
                <c:pt idx="8">
                  <c:v>11.520051951728215</c:v>
                </c:pt>
                <c:pt idx="9">
                  <c:v>11.312297433649716</c:v>
                </c:pt>
                <c:pt idx="10">
                  <c:v>11.072284660739424</c:v>
                </c:pt>
                <c:pt idx="11">
                  <c:v>12.310351074686604</c:v>
                </c:pt>
                <c:pt idx="12">
                  <c:v>10.671359203432663</c:v>
                </c:pt>
                <c:pt idx="13">
                  <c:v>12.289993556188527</c:v>
                </c:pt>
                <c:pt idx="14">
                  <c:v>11.626382533148078</c:v>
                </c:pt>
                <c:pt idx="15">
                  <c:v>11.416465353800678</c:v>
                </c:pt>
                <c:pt idx="16">
                  <c:v>11.154891289517876</c:v>
                </c:pt>
                <c:pt idx="17">
                  <c:v>11.665979866619034</c:v>
                </c:pt>
                <c:pt idx="18">
                  <c:v>10.993443555845806</c:v>
                </c:pt>
                <c:pt idx="19">
                  <c:v>11.013510651109085</c:v>
                </c:pt>
                <c:pt idx="20">
                  <c:v>11.154891289517876</c:v>
                </c:pt>
                <c:pt idx="21">
                  <c:v>11.686321471264751</c:v>
                </c:pt>
                <c:pt idx="22">
                  <c:v>10.371759307331601</c:v>
                </c:pt>
                <c:pt idx="23">
                  <c:v>11.125655829280612</c:v>
                </c:pt>
                <c:pt idx="24">
                  <c:v>11.344132898785235</c:v>
                </c:pt>
                <c:pt idx="25">
                  <c:v>11.892831514165806</c:v>
                </c:pt>
                <c:pt idx="26">
                  <c:v>10.623982684189132</c:v>
                </c:pt>
                <c:pt idx="27">
                  <c:v>10.926069798251817</c:v>
                </c:pt>
                <c:pt idx="28">
                  <c:v>10.832116358196098</c:v>
                </c:pt>
                <c:pt idx="29">
                  <c:v>10.779481946690666</c:v>
                </c:pt>
                <c:pt idx="30">
                  <c:v>10.398609916983071</c:v>
                </c:pt>
                <c:pt idx="31">
                  <c:v>11.968620041168144</c:v>
                </c:pt>
                <c:pt idx="32">
                  <c:v>11.487858771563957</c:v>
                </c:pt>
                <c:pt idx="33">
                  <c:v>12.32740684320745</c:v>
                </c:pt>
                <c:pt idx="34">
                  <c:v>11.232049377211506</c:v>
                </c:pt>
                <c:pt idx="35">
                  <c:v>12.044691553418549</c:v>
                </c:pt>
                <c:pt idx="36">
                  <c:v>11.002372242703016</c:v>
                </c:pt>
                <c:pt idx="37">
                  <c:v>11.537546960086429</c:v>
                </c:pt>
                <c:pt idx="38">
                  <c:v>10.728806847285632</c:v>
                </c:pt>
                <c:pt idx="39">
                  <c:v>12.049523423130546</c:v>
                </c:pt>
                <c:pt idx="40">
                  <c:v>12.842761386263492</c:v>
                </c:pt>
                <c:pt idx="41">
                  <c:v>11.285212791944495</c:v>
                </c:pt>
                <c:pt idx="42">
                  <c:v>11.344132898785235</c:v>
                </c:pt>
                <c:pt idx="43">
                  <c:v>11.601637766272365</c:v>
                </c:pt>
                <c:pt idx="44">
                  <c:v>10.616881217521984</c:v>
                </c:pt>
                <c:pt idx="45">
                  <c:v>12.6721455356777</c:v>
                </c:pt>
                <c:pt idx="46">
                  <c:v>10.942712569312276</c:v>
                </c:pt>
                <c:pt idx="47">
                  <c:v>11.002372242703016</c:v>
                </c:pt>
                <c:pt idx="48">
                  <c:v>12.479088873524868</c:v>
                </c:pt>
                <c:pt idx="49">
                  <c:v>11.794155672331602</c:v>
                </c:pt>
                <c:pt idx="50">
                  <c:v>11.260780420319557</c:v>
                </c:pt>
                <c:pt idx="51">
                  <c:v>10.554225764941631</c:v>
                </c:pt>
                <c:pt idx="52">
                  <c:v>12.049523423130546</c:v>
                </c:pt>
              </c:numCache>
            </c:numRef>
          </c:xVal>
          <c:yVal>
            <c:numRef>
              <c:f>'IRR&lt;30%'!$K$2:$K$54</c:f>
              <c:numCache>
                <c:formatCode>0.0</c:formatCode>
                <c:ptCount val="53"/>
                <c:pt idx="0">
                  <c:v>3.7222204800507366</c:v>
                </c:pt>
                <c:pt idx="1">
                  <c:v>4.0049838407105636</c:v>
                </c:pt>
                <c:pt idx="2">
                  <c:v>4.0536698290678679</c:v>
                </c:pt>
                <c:pt idx="3">
                  <c:v>3.7622914225007453</c:v>
                </c:pt>
                <c:pt idx="4">
                  <c:v>3.4525109330538206</c:v>
                </c:pt>
                <c:pt idx="5">
                  <c:v>3.1313325238760528</c:v>
                </c:pt>
                <c:pt idx="6">
                  <c:v>3.4672420383900997</c:v>
                </c:pt>
                <c:pt idx="7">
                  <c:v>3.3228450075554221</c:v>
                </c:pt>
                <c:pt idx="8">
                  <c:v>3.9149721286015984</c:v>
                </c:pt>
                <c:pt idx="9">
                  <c:v>3.602371168198276</c:v>
                </c:pt>
                <c:pt idx="10">
                  <c:v>3.6417530150522239</c:v>
                </c:pt>
                <c:pt idx="11">
                  <c:v>3.6660538140244867</c:v>
                </c:pt>
                <c:pt idx="12">
                  <c:v>3.8644236135278329</c:v>
                </c:pt>
                <c:pt idx="13">
                  <c:v>4.5198748841545369</c:v>
                </c:pt>
                <c:pt idx="14">
                  <c:v>3.6594237024432346</c:v>
                </c:pt>
                <c:pt idx="15">
                  <c:v>4.5022040623583059</c:v>
                </c:pt>
                <c:pt idx="16">
                  <c:v>4.2883324108552703</c:v>
                </c:pt>
                <c:pt idx="17">
                  <c:v>4.1036230262332607</c:v>
                </c:pt>
                <c:pt idx="18">
                  <c:v>3.2282141696816944</c:v>
                </c:pt>
                <c:pt idx="19">
                  <c:v>3.3819186928108933</c:v>
                </c:pt>
                <c:pt idx="20">
                  <c:v>4.2883324108552703</c:v>
                </c:pt>
                <c:pt idx="21">
                  <c:v>3.6363921497173357</c:v>
                </c:pt>
                <c:pt idx="22">
                  <c:v>4.0110789476006206</c:v>
                </c:pt>
                <c:pt idx="23">
                  <c:v>3.2712458408560305</c:v>
                </c:pt>
                <c:pt idx="24">
                  <c:v>3.4018584940712944</c:v>
                </c:pt>
                <c:pt idx="25">
                  <c:v>3.7308018928932478</c:v>
                </c:pt>
                <c:pt idx="26">
                  <c:v>3.823180911378008</c:v>
                </c:pt>
                <c:pt idx="27">
                  <c:v>3.7901754350728707</c:v>
                </c:pt>
                <c:pt idx="28">
                  <c:v>3.483669591212315</c:v>
                </c:pt>
                <c:pt idx="29">
                  <c:v>3.43926707568288</c:v>
                </c:pt>
                <c:pt idx="30">
                  <c:v>3.907013263928854</c:v>
                </c:pt>
                <c:pt idx="31">
                  <c:v>3.7814161083888633</c:v>
                </c:pt>
                <c:pt idx="32">
                  <c:v>3.4936350423776155</c:v>
                </c:pt>
                <c:pt idx="33">
                  <c:v>4.0421280450194548</c:v>
                </c:pt>
                <c:pt idx="34">
                  <c:v>3.5923604075092128</c:v>
                </c:pt>
                <c:pt idx="35">
                  <c:v>4.3471225270034486</c:v>
                </c:pt>
                <c:pt idx="36">
                  <c:v>4.4622963330871741</c:v>
                </c:pt>
                <c:pt idx="37">
                  <c:v>4.2749880501594859</c:v>
                </c:pt>
                <c:pt idx="38">
                  <c:v>3.2257377154122469</c:v>
                </c:pt>
                <c:pt idx="39">
                  <c:v>3.5968536523604886</c:v>
                </c:pt>
                <c:pt idx="40">
                  <c:v>4.8994040100806666</c:v>
                </c:pt>
                <c:pt idx="41">
                  <c:v>3.7481049608544992</c:v>
                </c:pt>
                <c:pt idx="42">
                  <c:v>3.4018584940712944</c:v>
                </c:pt>
                <c:pt idx="43">
                  <c:v>5.0787406684343912</c:v>
                </c:pt>
                <c:pt idx="44">
                  <c:v>3.825138913447518</c:v>
                </c:pt>
                <c:pt idx="45">
                  <c:v>4.4667715565877488</c:v>
                </c:pt>
                <c:pt idx="46">
                  <c:v>3.7442979700995296</c:v>
                </c:pt>
                <c:pt idx="47">
                  <c:v>4.4622963330871741</c:v>
                </c:pt>
                <c:pt idx="48">
                  <c:v>4.0011117459322119</c:v>
                </c:pt>
                <c:pt idx="49">
                  <c:v>3.7573861709815075</c:v>
                </c:pt>
                <c:pt idx="50">
                  <c:v>3.6102100420210004</c:v>
                </c:pt>
                <c:pt idx="51">
                  <c:v>3.994924884965267</c:v>
                </c:pt>
                <c:pt idx="52">
                  <c:v>3.5968536523604886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AEE-46B1-B809-8E039BD287CC}"/>
            </c:ext>
          </c:extLst>
        </c:ser>
        <c:ser>
          <c:idx val="0"/>
          <c:order val="1"/>
          <c:tx>
            <c:v>Non-Dominant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'non-dominant'!$J$2:$J$110</c:f>
              <c:numCache>
                <c:formatCode>0.0</c:formatCode>
                <c:ptCount val="109"/>
                <c:pt idx="0">
                  <c:v>12.175609828999271</c:v>
                </c:pt>
                <c:pt idx="1">
                  <c:v>11.042176040203163</c:v>
                </c:pt>
                <c:pt idx="2">
                  <c:v>11.612819836377044</c:v>
                </c:pt>
                <c:pt idx="3">
                  <c:v>12.16877229158899</c:v>
                </c:pt>
                <c:pt idx="4">
                  <c:v>10.917277016610207</c:v>
                </c:pt>
                <c:pt idx="5">
                  <c:v>13.317051102994604</c:v>
                </c:pt>
                <c:pt idx="6">
                  <c:v>11.712451359419376</c:v>
                </c:pt>
                <c:pt idx="7">
                  <c:v>11.673336121659601</c:v>
                </c:pt>
                <c:pt idx="8">
                  <c:v>12.377193805096988</c:v>
                </c:pt>
                <c:pt idx="9">
                  <c:v>12.032744387748272</c:v>
                </c:pt>
                <c:pt idx="10">
                  <c:v>11.937410729034378</c:v>
                </c:pt>
                <c:pt idx="11">
                  <c:v>11.848792017109428</c:v>
                </c:pt>
                <c:pt idx="12">
                  <c:v>12.323564788833757</c:v>
                </c:pt>
                <c:pt idx="13">
                  <c:v>11.575601503221248</c:v>
                </c:pt>
                <c:pt idx="14">
                  <c:v>11.76077479621153</c:v>
                </c:pt>
                <c:pt idx="15">
                  <c:v>12.16877229158899</c:v>
                </c:pt>
                <c:pt idx="16">
                  <c:v>11.266840504767305</c:v>
                </c:pt>
                <c:pt idx="17">
                  <c:v>12.985654732542782</c:v>
                </c:pt>
                <c:pt idx="18">
                  <c:v>10.909562452996042</c:v>
                </c:pt>
                <c:pt idx="19">
                  <c:v>12.39263197097663</c:v>
                </c:pt>
                <c:pt idx="20">
                  <c:v>11.856003409501266</c:v>
                </c:pt>
                <c:pt idx="21">
                  <c:v>11.054340918535214</c:v>
                </c:pt>
                <c:pt idx="22">
                  <c:v>11.155010384531819</c:v>
                </c:pt>
                <c:pt idx="23">
                  <c:v>13.317051102994604</c:v>
                </c:pt>
                <c:pt idx="24">
                  <c:v>11.712451359419376</c:v>
                </c:pt>
                <c:pt idx="25">
                  <c:v>11.482598522015149</c:v>
                </c:pt>
                <c:pt idx="26">
                  <c:v>11.612819836377044</c:v>
                </c:pt>
                <c:pt idx="27">
                  <c:v>13.392540524347725</c:v>
                </c:pt>
                <c:pt idx="28">
                  <c:v>12.16877229158899</c:v>
                </c:pt>
                <c:pt idx="29">
                  <c:v>11.990944617042842</c:v>
                </c:pt>
                <c:pt idx="30">
                  <c:v>11.587140736003617</c:v>
                </c:pt>
                <c:pt idx="31">
                  <c:v>11.525647118986045</c:v>
                </c:pt>
                <c:pt idx="32">
                  <c:v>11.611771873638107</c:v>
                </c:pt>
                <c:pt idx="33">
                  <c:v>13.317051102994604</c:v>
                </c:pt>
                <c:pt idx="34">
                  <c:v>12.087220614044067</c:v>
                </c:pt>
                <c:pt idx="35">
                  <c:v>12.601220277181877</c:v>
                </c:pt>
                <c:pt idx="36">
                  <c:v>12.985654732542782</c:v>
                </c:pt>
                <c:pt idx="37">
                  <c:v>12.249733824919153</c:v>
                </c:pt>
                <c:pt idx="38">
                  <c:v>12.438542977002481</c:v>
                </c:pt>
                <c:pt idx="39">
                  <c:v>11.302699440970144</c:v>
                </c:pt>
                <c:pt idx="40">
                  <c:v>12.228277320613007</c:v>
                </c:pt>
                <c:pt idx="41">
                  <c:v>10.791564285667496</c:v>
                </c:pt>
                <c:pt idx="42">
                  <c:v>12.318906762849217</c:v>
                </c:pt>
                <c:pt idx="43">
                  <c:v>11.202295878369702</c:v>
                </c:pt>
                <c:pt idx="44">
                  <c:v>11.712451359419376</c:v>
                </c:pt>
                <c:pt idx="45">
                  <c:v>12.229001620381935</c:v>
                </c:pt>
                <c:pt idx="46">
                  <c:v>11.49964102104869</c:v>
                </c:pt>
                <c:pt idx="47">
                  <c:v>11.916352691396472</c:v>
                </c:pt>
                <c:pt idx="48">
                  <c:v>12.067143635980385</c:v>
                </c:pt>
                <c:pt idx="49">
                  <c:v>13.22867425944103</c:v>
                </c:pt>
                <c:pt idx="50">
                  <c:v>12.39263197097663</c:v>
                </c:pt>
                <c:pt idx="51">
                  <c:v>11.401046844470226</c:v>
                </c:pt>
                <c:pt idx="52">
                  <c:v>11.673336121659601</c:v>
                </c:pt>
                <c:pt idx="53">
                  <c:v>12.39263197097663</c:v>
                </c:pt>
                <c:pt idx="54">
                  <c:v>11.382535352302556</c:v>
                </c:pt>
                <c:pt idx="55">
                  <c:v>11.155010384531819</c:v>
                </c:pt>
                <c:pt idx="56">
                  <c:v>12.416393563720963</c:v>
                </c:pt>
                <c:pt idx="57">
                  <c:v>11.288901666298695</c:v>
                </c:pt>
                <c:pt idx="58">
                  <c:v>11.840233991955261</c:v>
                </c:pt>
                <c:pt idx="59">
                  <c:v>12.081046660547447</c:v>
                </c:pt>
                <c:pt idx="60">
                  <c:v>11.125631904457904</c:v>
                </c:pt>
                <c:pt idx="61">
                  <c:v>13.379293119128823</c:v>
                </c:pt>
                <c:pt idx="62">
                  <c:v>11.560990192954181</c:v>
                </c:pt>
                <c:pt idx="63">
                  <c:v>10.930030862031632</c:v>
                </c:pt>
                <c:pt idx="64">
                  <c:v>12.026289443731544</c:v>
                </c:pt>
                <c:pt idx="65">
                  <c:v>12.549047954395405</c:v>
                </c:pt>
                <c:pt idx="66">
                  <c:v>12.836650073132899</c:v>
                </c:pt>
                <c:pt idx="67">
                  <c:v>11.093687783247386</c:v>
                </c:pt>
                <c:pt idx="68">
                  <c:v>12.229001620381935</c:v>
                </c:pt>
                <c:pt idx="69">
                  <c:v>11.188055710619508</c:v>
                </c:pt>
                <c:pt idx="70">
                  <c:v>10.935485053489193</c:v>
                </c:pt>
                <c:pt idx="71">
                  <c:v>13.140410572061572</c:v>
                </c:pt>
                <c:pt idx="72">
                  <c:v>13.363854953249184</c:v>
                </c:pt>
                <c:pt idx="73">
                  <c:v>13.22867425944103</c:v>
                </c:pt>
                <c:pt idx="74">
                  <c:v>12.010510635850427</c:v>
                </c:pt>
                <c:pt idx="75">
                  <c:v>12.662942700133913</c:v>
                </c:pt>
                <c:pt idx="76">
                  <c:v>12.179463090057965</c:v>
                </c:pt>
                <c:pt idx="77">
                  <c:v>12.478492606815257</c:v>
                </c:pt>
                <c:pt idx="78">
                  <c:v>11.198482648177777</c:v>
                </c:pt>
                <c:pt idx="79">
                  <c:v>11.830659181909772</c:v>
                </c:pt>
                <c:pt idx="80">
                  <c:v>10.699957367829501</c:v>
                </c:pt>
                <c:pt idx="81">
                  <c:v>11.999775601692921</c:v>
                </c:pt>
                <c:pt idx="82">
                  <c:v>12.438542977002481</c:v>
                </c:pt>
                <c:pt idx="83">
                  <c:v>12.391257483164601</c:v>
                </c:pt>
                <c:pt idx="84">
                  <c:v>11.873320397032192</c:v>
                </c:pt>
                <c:pt idx="85">
                  <c:v>10.958241194142289</c:v>
                </c:pt>
                <c:pt idx="86">
                  <c:v>10.823154907119148</c:v>
                </c:pt>
                <c:pt idx="87">
                  <c:v>12.887662637453712</c:v>
                </c:pt>
                <c:pt idx="88">
                  <c:v>11.830659181909772</c:v>
                </c:pt>
                <c:pt idx="89">
                  <c:v>11.092656437109218</c:v>
                </c:pt>
                <c:pt idx="90">
                  <c:v>11.189251269319058</c:v>
                </c:pt>
                <c:pt idx="91">
                  <c:v>10.695130795480798</c:v>
                </c:pt>
                <c:pt idx="92">
                  <c:v>10.823154907119148</c:v>
                </c:pt>
                <c:pt idx="93">
                  <c:v>12.40669564904424</c:v>
                </c:pt>
                <c:pt idx="94">
                  <c:v>12.453981142882123</c:v>
                </c:pt>
                <c:pt idx="95">
                  <c:v>12.101284292111679</c:v>
                </c:pt>
                <c:pt idx="96">
                  <c:v>12.007452363525356</c:v>
                </c:pt>
                <c:pt idx="97">
                  <c:v>12.735980607136295</c:v>
                </c:pt>
                <c:pt idx="98">
                  <c:v>11.873320397032192</c:v>
                </c:pt>
                <c:pt idx="99">
                  <c:v>11.945038262495016</c:v>
                </c:pt>
                <c:pt idx="100">
                  <c:v>11.240677358001667</c:v>
                </c:pt>
                <c:pt idx="101">
                  <c:v>11.103149596096676</c:v>
                </c:pt>
                <c:pt idx="102">
                  <c:v>12.489746178584431</c:v>
                </c:pt>
                <c:pt idx="103">
                  <c:v>11.317537857684936</c:v>
                </c:pt>
                <c:pt idx="104">
                  <c:v>11.270252363847053</c:v>
                </c:pt>
                <c:pt idx="105">
                  <c:v>11.071253101990509</c:v>
                </c:pt>
                <c:pt idx="106">
                  <c:v>12.323564788833757</c:v>
                </c:pt>
                <c:pt idx="107">
                  <c:v>10.50632164339747</c:v>
                </c:pt>
                <c:pt idx="108">
                  <c:v>12.181716126544051</c:v>
                </c:pt>
              </c:numCache>
            </c:numRef>
          </c:xVal>
          <c:yVal>
            <c:numRef>
              <c:f>'non-dominant'!$K$2:$K$110</c:f>
              <c:numCache>
                <c:formatCode>0.0</c:formatCode>
                <c:ptCount val="109"/>
                <c:pt idx="0">
                  <c:v>4.0647252576426052</c:v>
                </c:pt>
                <c:pt idx="1">
                  <c:v>3.8953077376478698</c:v>
                </c:pt>
                <c:pt idx="2">
                  <c:v>3.8785958048854527</c:v>
                </c:pt>
                <c:pt idx="3">
                  <c:v>4.1177021775705764</c:v>
                </c:pt>
                <c:pt idx="4">
                  <c:v>3.2790264399722484</c:v>
                </c:pt>
                <c:pt idx="5">
                  <c:v>4.4656410027681988</c:v>
                </c:pt>
                <c:pt idx="6">
                  <c:v>4.2937271044125778</c:v>
                </c:pt>
                <c:pt idx="7">
                  <c:v>3.7904895724873406</c:v>
                </c:pt>
                <c:pt idx="8">
                  <c:v>4.2617457389887852</c:v>
                </c:pt>
                <c:pt idx="9">
                  <c:v>4.1696877392553935</c:v>
                </c:pt>
                <c:pt idx="10">
                  <c:v>3.804633486586062</c:v>
                </c:pt>
                <c:pt idx="11">
                  <c:v>3.9784307532982135</c:v>
                </c:pt>
                <c:pt idx="12">
                  <c:v>4.1292130195084678</c:v>
                </c:pt>
                <c:pt idx="13">
                  <c:v>4.2961741391680279</c:v>
                </c:pt>
                <c:pt idx="14">
                  <c:v>3.9156958816496297</c:v>
                </c:pt>
                <c:pt idx="15">
                  <c:v>4.1177021775705764</c:v>
                </c:pt>
                <c:pt idx="16">
                  <c:v>3.2127732127316442</c:v>
                </c:pt>
                <c:pt idx="17">
                  <c:v>4.2838111357129751</c:v>
                </c:pt>
                <c:pt idx="18">
                  <c:v>3.9325295545409156</c:v>
                </c:pt>
                <c:pt idx="19">
                  <c:v>4.3219181560047453</c:v>
                </c:pt>
                <c:pt idx="20">
                  <c:v>3.652218565447694</c:v>
                </c:pt>
                <c:pt idx="21">
                  <c:v>4.2209862549392891</c:v>
                </c:pt>
                <c:pt idx="22">
                  <c:v>4.1308943998185494</c:v>
                </c:pt>
                <c:pt idx="23">
                  <c:v>4.4656410027681988</c:v>
                </c:pt>
                <c:pt idx="24">
                  <c:v>4.2937271044125778</c:v>
                </c:pt>
                <c:pt idx="25">
                  <c:v>4.1930354362765394</c:v>
                </c:pt>
                <c:pt idx="26">
                  <c:v>3.8785958048854527</c:v>
                </c:pt>
                <c:pt idx="27">
                  <c:v>4.8074548931427525</c:v>
                </c:pt>
                <c:pt idx="28">
                  <c:v>4.1177021775705764</c:v>
                </c:pt>
                <c:pt idx="29">
                  <c:v>4.0716807847184917</c:v>
                </c:pt>
                <c:pt idx="30">
                  <c:v>5.000885762047492</c:v>
                </c:pt>
                <c:pt idx="31">
                  <c:v>3.2963972894963649</c:v>
                </c:pt>
                <c:pt idx="32">
                  <c:v>4.5450735325309779</c:v>
                </c:pt>
                <c:pt idx="33">
                  <c:v>4.4656410027681988</c:v>
                </c:pt>
                <c:pt idx="34">
                  <c:v>4.0826612031177518</c:v>
                </c:pt>
                <c:pt idx="35">
                  <c:v>4.7617900713557759</c:v>
                </c:pt>
                <c:pt idx="36">
                  <c:v>4.2838111357129751</c:v>
                </c:pt>
                <c:pt idx="37">
                  <c:v>4.1811741699085392</c:v>
                </c:pt>
                <c:pt idx="38">
                  <c:v>4.0449328540300016</c:v>
                </c:pt>
                <c:pt idx="39">
                  <c:v>4.0665132440239171</c:v>
                </c:pt>
                <c:pt idx="40">
                  <c:v>4.5773641567462553</c:v>
                </c:pt>
                <c:pt idx="41">
                  <c:v>3.745468035508829</c:v>
                </c:pt>
                <c:pt idx="42">
                  <c:v>3.7688568336322419</c:v>
                </c:pt>
                <c:pt idx="43">
                  <c:v>4.1898488137515582</c:v>
                </c:pt>
                <c:pt idx="44">
                  <c:v>4.2937271044125778</c:v>
                </c:pt>
                <c:pt idx="45">
                  <c:v>3.9550620191718009</c:v>
                </c:pt>
                <c:pt idx="46">
                  <c:v>3.8468279878555389</c:v>
                </c:pt>
                <c:pt idx="47">
                  <c:v>4.3987759893897289</c:v>
                </c:pt>
                <c:pt idx="48">
                  <c:v>3.6560733042945182</c:v>
                </c:pt>
                <c:pt idx="49">
                  <c:v>4.7139195717288507</c:v>
                </c:pt>
                <c:pt idx="50">
                  <c:v>4.3219181560047453</c:v>
                </c:pt>
                <c:pt idx="51">
                  <c:v>4.0715203779849984</c:v>
                </c:pt>
                <c:pt idx="52">
                  <c:v>3.7904895724873406</c:v>
                </c:pt>
                <c:pt idx="53">
                  <c:v>4.3219181560047453</c:v>
                </c:pt>
                <c:pt idx="54">
                  <c:v>3.7353813599305798</c:v>
                </c:pt>
                <c:pt idx="55">
                  <c:v>4.1308943998185494</c:v>
                </c:pt>
                <c:pt idx="56">
                  <c:v>4.4167882100190106</c:v>
                </c:pt>
                <c:pt idx="57">
                  <c:v>4.2078838607112541</c:v>
                </c:pt>
                <c:pt idx="58">
                  <c:v>3.3123917588453327</c:v>
                </c:pt>
                <c:pt idx="59">
                  <c:v>3.9135842612220082</c:v>
                </c:pt>
                <c:pt idx="60">
                  <c:v>4.3405388518136547</c:v>
                </c:pt>
                <c:pt idx="61">
                  <c:v>4.6946359186913202</c:v>
                </c:pt>
                <c:pt idx="62">
                  <c:v>3.9369224122555133</c:v>
                </c:pt>
                <c:pt idx="63">
                  <c:v>4.0694482427731824</c:v>
                </c:pt>
                <c:pt idx="64">
                  <c:v>3.8200490495745401</c:v>
                </c:pt>
                <c:pt idx="65">
                  <c:v>4.6490030065826478</c:v>
                </c:pt>
                <c:pt idx="66">
                  <c:v>3.9944656960803369</c:v>
                </c:pt>
                <c:pt idx="67">
                  <c:v>4.0953627784023237</c:v>
                </c:pt>
                <c:pt idx="68">
                  <c:v>3.9550620191718009</c:v>
                </c:pt>
                <c:pt idx="69">
                  <c:v>3.7776255275819794</c:v>
                </c:pt>
                <c:pt idx="70">
                  <c:v>4.4080103028235627</c:v>
                </c:pt>
                <c:pt idx="71">
                  <c:v>4.3309436756580855</c:v>
                </c:pt>
                <c:pt idx="72">
                  <c:v>4.5542540006786849</c:v>
                </c:pt>
                <c:pt idx="73">
                  <c:v>4.7139195717288507</c:v>
                </c:pt>
                <c:pt idx="74">
                  <c:v>5.0299415161866214</c:v>
                </c:pt>
                <c:pt idx="75">
                  <c:v>4.2375319508134428</c:v>
                </c:pt>
                <c:pt idx="76">
                  <c:v>4.9179201215037525</c:v>
                </c:pt>
                <c:pt idx="77">
                  <c:v>3.8456518889350515</c:v>
                </c:pt>
                <c:pt idx="78">
                  <c:v>3.9073029250880023</c:v>
                </c:pt>
                <c:pt idx="79">
                  <c:v>4.7235794427490632</c:v>
                </c:pt>
                <c:pt idx="80">
                  <c:v>3.5844807185685661</c:v>
                </c:pt>
                <c:pt idx="81">
                  <c:v>3.8669690196995359</c:v>
                </c:pt>
                <c:pt idx="82">
                  <c:v>4.0449328540300016</c:v>
                </c:pt>
                <c:pt idx="83">
                  <c:v>3.8454899661194388</c:v>
                </c:pt>
                <c:pt idx="84">
                  <c:v>3.8004865570041977</c:v>
                </c:pt>
                <c:pt idx="85">
                  <c:v>4.3316551016799849</c:v>
                </c:pt>
                <c:pt idx="86">
                  <c:v>4.1551571629146462</c:v>
                </c:pt>
                <c:pt idx="87">
                  <c:v>4.2609113088318074</c:v>
                </c:pt>
                <c:pt idx="88">
                  <c:v>4.7235794427490632</c:v>
                </c:pt>
                <c:pt idx="89">
                  <c:v>4.4026527273048615</c:v>
                </c:pt>
                <c:pt idx="90">
                  <c:v>3.8079558713950727</c:v>
                </c:pt>
                <c:pt idx="91">
                  <c:v>3.6776077106835809</c:v>
                </c:pt>
                <c:pt idx="92">
                  <c:v>4.1551571629146462</c:v>
                </c:pt>
                <c:pt idx="93">
                  <c:v>3.952100808381307</c:v>
                </c:pt>
                <c:pt idx="94">
                  <c:v>4.1532220113454121</c:v>
                </c:pt>
                <c:pt idx="95">
                  <c:v>3.984652480619439</c:v>
                </c:pt>
                <c:pt idx="96">
                  <c:v>4.116941483442397</c:v>
                </c:pt>
                <c:pt idx="97">
                  <c:v>4.1584172201080571</c:v>
                </c:pt>
                <c:pt idx="98">
                  <c:v>3.8004865570041977</c:v>
                </c:pt>
                <c:pt idx="99">
                  <c:v>4.2146090004715768</c:v>
                </c:pt>
                <c:pt idx="100">
                  <c:v>3.5514048821285824</c:v>
                </c:pt>
                <c:pt idx="101">
                  <c:v>3.7684574496628018</c:v>
                </c:pt>
                <c:pt idx="102">
                  <c:v>4.6707628214460408</c:v>
                </c:pt>
                <c:pt idx="103">
                  <c:v>4.3145338480277928</c:v>
                </c:pt>
                <c:pt idx="104">
                  <c:v>4.1161775559940574</c:v>
                </c:pt>
                <c:pt idx="105">
                  <c:v>3.6428102369619642</c:v>
                </c:pt>
                <c:pt idx="106">
                  <c:v>4.1292130195084678</c:v>
                </c:pt>
                <c:pt idx="107">
                  <c:v>3.8828241021398915</c:v>
                </c:pt>
                <c:pt idx="108">
                  <c:v>3.7736978803395669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A5-4FCB-8BB2-35CEE4168429}"/>
            </c:ext>
          </c:extLst>
        </c:ser>
        <c:ser>
          <c:idx val="2"/>
          <c:order val="2"/>
          <c:tx>
            <c:v>Pareto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PARETO!$J$2:$J$5</c:f>
              <c:numCache>
                <c:formatCode>0.0</c:formatCode>
                <c:ptCount val="4"/>
                <c:pt idx="0">
                  <c:v>12.010510635850427</c:v>
                </c:pt>
                <c:pt idx="1">
                  <c:v>12.179463090057965</c:v>
                </c:pt>
                <c:pt idx="2">
                  <c:v>12.842761386263492</c:v>
                </c:pt>
                <c:pt idx="3">
                  <c:v>13.392540524347725</c:v>
                </c:pt>
              </c:numCache>
            </c:numRef>
          </c:xVal>
          <c:yVal>
            <c:numRef>
              <c:f>PARETO!$K$2:$K$5</c:f>
              <c:numCache>
                <c:formatCode>0.0</c:formatCode>
                <c:ptCount val="4"/>
                <c:pt idx="0">
                  <c:v>5.0299415161866214</c:v>
                </c:pt>
                <c:pt idx="1">
                  <c:v>4.9179201215037525</c:v>
                </c:pt>
                <c:pt idx="2">
                  <c:v>4.8994040100806666</c:v>
                </c:pt>
                <c:pt idx="3">
                  <c:v>4.8074548931427525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68A5-4FCB-8BB2-35CEE4168429}"/>
            </c:ext>
          </c:extLst>
        </c:ser>
        <c:ser>
          <c:idx val="3"/>
          <c:order val="3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'Results '!$C$11</c:f>
              <c:numCache>
                <c:formatCode>0.0</c:formatCode>
                <c:ptCount val="1"/>
                <c:pt idx="0">
                  <c:v>10.3453</c:v>
                </c:pt>
              </c:numCache>
              <c:extLst xmlns:c15="http://schemas.microsoft.com/office/drawing/2012/chart"/>
            </c:numRef>
          </c:xVal>
          <c:yVal>
            <c:numRef>
              <c:f>'Results '!$C$10</c:f>
              <c:numCache>
                <c:formatCode>#,##0.0</c:formatCode>
                <c:ptCount val="1"/>
                <c:pt idx="0">
                  <c:v>3.8062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8A5-4FCB-8BB2-35CEE416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15904"/>
        <c:axId val="570116232"/>
        <c:extLst/>
      </c:scatterChart>
      <c:valAx>
        <c:axId val="57011590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NPV</a:t>
                </a:r>
              </a:p>
              <a:p>
                <a:pPr>
                  <a:defRPr/>
                </a:pPr>
                <a:r>
                  <a:rPr lang="en-US"/>
                  <a:t>(x10E9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16232"/>
        <c:crosses val="autoZero"/>
        <c:crossBetween val="midCat"/>
      </c:valAx>
      <c:valAx>
        <c:axId val="570116232"/>
        <c:scaling>
          <c:orientation val="minMax"/>
          <c:max val="5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Profit x 10E-5</a:t>
                </a:r>
              </a:p>
              <a:p>
                <a:pPr>
                  <a:defRPr/>
                </a:pPr>
                <a:r>
                  <a:rPr lang="en-US"/>
                  <a:t>USD/PAX.nm</a:t>
                </a:r>
              </a:p>
            </c:rich>
          </c:tx>
          <c:layout>
            <c:manualLayout>
              <c:xMode val="edge"/>
              <c:yMode val="edge"/>
              <c:x val="4.5683708746017293E-2"/>
              <c:y val="0.33932434794688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91338582677166"/>
          <c:y val="0.66498576859950542"/>
          <c:w val="0.21105346042271028"/>
          <c:h val="0.19351114619907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10CF9-2CC5-4059-B05F-AE800D0818C5}">
  <sheetPr/>
  <sheetViews>
    <sheetView zoomScale="6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jpg"/><Relationship Id="rId7" Type="http://schemas.openxmlformats.org/officeDocument/2006/relationships/image" Target="../media/image9.pn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jpg"/><Relationship Id="rId5" Type="http://schemas.openxmlformats.org/officeDocument/2006/relationships/image" Target="../media/image7.jpg"/><Relationship Id="rId4" Type="http://schemas.openxmlformats.org/officeDocument/2006/relationships/image" Target="../media/image6.jp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4.jpg"/><Relationship Id="rId7" Type="http://schemas.openxmlformats.org/officeDocument/2006/relationships/image" Target="../media/image17.png"/><Relationship Id="rId2" Type="http://schemas.openxmlformats.org/officeDocument/2006/relationships/image" Target="../media/image13.jpg"/><Relationship Id="rId1" Type="http://schemas.openxmlformats.org/officeDocument/2006/relationships/image" Target="../media/image12.jpg"/><Relationship Id="rId6" Type="http://schemas.openxmlformats.org/officeDocument/2006/relationships/image" Target="../media/image16.jpg"/><Relationship Id="rId5" Type="http://schemas.openxmlformats.org/officeDocument/2006/relationships/image" Target="../media/image7.jpg"/><Relationship Id="rId4" Type="http://schemas.openxmlformats.org/officeDocument/2006/relationships/image" Target="../media/image15.jp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F15720-D341-4F57-9336-D0AD36C8EF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607218</xdr:colOff>
      <xdr:row>0</xdr:row>
      <xdr:rowOff>1</xdr:rowOff>
    </xdr:from>
    <xdr:to>
      <xdr:col>25</xdr:col>
      <xdr:colOff>8363</xdr:colOff>
      <xdr:row>23</xdr:row>
      <xdr:rowOff>190500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CA569D9-6C18-4B63-8448-7D6446D381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27" t="399" r="26610" b="7308"/>
        <a:stretch/>
      </xdr:blipFill>
      <xdr:spPr>
        <a:xfrm>
          <a:off x="8846343" y="1"/>
          <a:ext cx="4818489" cy="4917280"/>
        </a:xfrm>
        <a:prstGeom prst="rect">
          <a:avLst/>
        </a:prstGeom>
      </xdr:spPr>
    </xdr:pic>
    <xdr:clientData/>
  </xdr:twoCellAnchor>
  <xdr:twoCellAnchor editAs="oneCell">
    <xdr:from>
      <xdr:col>24</xdr:col>
      <xdr:colOff>71439</xdr:colOff>
      <xdr:row>16</xdr:row>
      <xdr:rowOff>61336</xdr:rowOff>
    </xdr:from>
    <xdr:to>
      <xdr:col>24</xdr:col>
      <xdr:colOff>2274097</xdr:colOff>
      <xdr:row>23</xdr:row>
      <xdr:rowOff>154781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FC66B6B-954F-4809-9A27-42FCE91DB2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52" t="31547" r="4463" b="2083"/>
        <a:stretch/>
      </xdr:blipFill>
      <xdr:spPr>
        <a:xfrm>
          <a:off x="8917783" y="3395086"/>
          <a:ext cx="2202658" cy="1486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11905</xdr:colOff>
      <xdr:row>50</xdr:row>
      <xdr:rowOff>0</xdr:rowOff>
    </xdr:from>
    <xdr:to>
      <xdr:col>25</xdr:col>
      <xdr:colOff>11906</xdr:colOff>
      <xdr:row>74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95D1000-6E3C-4C28-9F47-942B7BE86F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10" r="21860"/>
        <a:stretch/>
      </xdr:blipFill>
      <xdr:spPr>
        <a:xfrm>
          <a:off x="8858249" y="10263188"/>
          <a:ext cx="5726907" cy="4941093"/>
        </a:xfrm>
        <a:prstGeom prst="rect">
          <a:avLst/>
        </a:prstGeom>
      </xdr:spPr>
    </xdr:pic>
    <xdr:clientData/>
  </xdr:twoCellAnchor>
  <xdr:twoCellAnchor editAs="oneCell">
    <xdr:from>
      <xdr:col>23</xdr:col>
      <xdr:colOff>607218</xdr:colOff>
      <xdr:row>25</xdr:row>
      <xdr:rowOff>11908</xdr:rowOff>
    </xdr:from>
    <xdr:to>
      <xdr:col>25</xdr:col>
      <xdr:colOff>11906</xdr:colOff>
      <xdr:row>48</xdr:row>
      <xdr:rowOff>190501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1071963-906B-4D1C-87C8-13BCBAFB8F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91" t="1" r="21501" b="118"/>
        <a:stretch/>
      </xdr:blipFill>
      <xdr:spPr>
        <a:xfrm>
          <a:off x="8846343" y="5143502"/>
          <a:ext cx="5738813" cy="4905374"/>
        </a:xfrm>
        <a:prstGeom prst="rect">
          <a:avLst/>
        </a:prstGeom>
      </xdr:spPr>
    </xdr:pic>
    <xdr:clientData/>
  </xdr:twoCellAnchor>
  <xdr:twoCellAnchor editAs="oneCell">
    <xdr:from>
      <xdr:col>24</xdr:col>
      <xdr:colOff>416720</xdr:colOff>
      <xdr:row>0</xdr:row>
      <xdr:rowOff>23813</xdr:rowOff>
    </xdr:from>
    <xdr:to>
      <xdr:col>25</xdr:col>
      <xdr:colOff>404813</xdr:colOff>
      <xdr:row>23</xdr:row>
      <xdr:rowOff>193587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6A3BA23-7F05-4423-B816-57578E5609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4" r="22112"/>
        <a:stretch/>
      </xdr:blipFill>
      <xdr:spPr>
        <a:xfrm>
          <a:off x="9263064" y="23813"/>
          <a:ext cx="5714999" cy="4896555"/>
        </a:xfrm>
        <a:prstGeom prst="rect">
          <a:avLst/>
        </a:prstGeom>
      </xdr:spPr>
    </xdr:pic>
    <xdr:clientData/>
  </xdr:twoCellAnchor>
  <xdr:twoCellAnchor editAs="oneCell">
    <xdr:from>
      <xdr:col>24</xdr:col>
      <xdr:colOff>607219</xdr:colOff>
      <xdr:row>16</xdr:row>
      <xdr:rowOff>123453</xdr:rowOff>
    </xdr:from>
    <xdr:to>
      <xdr:col>24</xdr:col>
      <xdr:colOff>3083719</xdr:colOff>
      <xdr:row>23</xdr:row>
      <xdr:rowOff>166687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E074D19-47A8-4838-BB7F-1F045C0AA1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12" t="27697" r="20573" b="5041"/>
        <a:stretch/>
      </xdr:blipFill>
      <xdr:spPr>
        <a:xfrm>
          <a:off x="9453563" y="3457203"/>
          <a:ext cx="2476500" cy="1436265"/>
        </a:xfrm>
        <a:prstGeom prst="rect">
          <a:avLst/>
        </a:prstGeom>
      </xdr:spPr>
    </xdr:pic>
    <xdr:clientData/>
  </xdr:twoCellAnchor>
  <xdr:twoCellAnchor editAs="oneCell">
    <xdr:from>
      <xdr:col>24</xdr:col>
      <xdr:colOff>71437</xdr:colOff>
      <xdr:row>41</xdr:row>
      <xdr:rowOff>166687</xdr:rowOff>
    </xdr:from>
    <xdr:to>
      <xdr:col>24</xdr:col>
      <xdr:colOff>2494817</xdr:colOff>
      <xdr:row>48</xdr:row>
      <xdr:rowOff>190500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966D3DD3-07EA-4C74-B7D5-A27D46204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75" t="31547" r="6250" b="2679"/>
        <a:stretch/>
      </xdr:blipFill>
      <xdr:spPr>
        <a:xfrm>
          <a:off x="8917781" y="8632031"/>
          <a:ext cx="2423380" cy="1416844"/>
        </a:xfrm>
        <a:prstGeom prst="rect">
          <a:avLst/>
        </a:prstGeom>
      </xdr:spPr>
    </xdr:pic>
    <xdr:clientData/>
  </xdr:twoCellAnchor>
  <xdr:twoCellAnchor editAs="oneCell">
    <xdr:from>
      <xdr:col>24</xdr:col>
      <xdr:colOff>47624</xdr:colOff>
      <xdr:row>64</xdr:row>
      <xdr:rowOff>154782</xdr:rowOff>
    </xdr:from>
    <xdr:to>
      <xdr:col>24</xdr:col>
      <xdr:colOff>2492373</xdr:colOff>
      <xdr:row>73</xdr:row>
      <xdr:rowOff>178594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2C0C96A8-5D6D-4235-B11F-056E298C7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3968" y="13346907"/>
          <a:ext cx="2444749" cy="1833562"/>
        </a:xfrm>
        <a:prstGeom prst="rect">
          <a:avLst/>
        </a:prstGeom>
      </xdr:spPr>
    </xdr:pic>
    <xdr:clientData/>
  </xdr:twoCellAnchor>
  <xdr:twoCellAnchor editAs="oneCell">
    <xdr:from>
      <xdr:col>25</xdr:col>
      <xdr:colOff>23812</xdr:colOff>
      <xdr:row>0</xdr:row>
      <xdr:rowOff>0</xdr:rowOff>
    </xdr:from>
    <xdr:to>
      <xdr:col>30</xdr:col>
      <xdr:colOff>275151</xdr:colOff>
      <xdr:row>24</xdr:row>
      <xdr:rowOff>35718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BBF241E8-B48F-45D2-92C0-1F7E1335A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7062" y="0"/>
          <a:ext cx="3287433" cy="4964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59530</xdr:colOff>
      <xdr:row>24</xdr:row>
      <xdr:rowOff>23813</xdr:rowOff>
    </xdr:from>
    <xdr:to>
      <xdr:col>31</xdr:col>
      <xdr:colOff>190500</xdr:colOff>
      <xdr:row>48</xdr:row>
      <xdr:rowOff>107157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AA43DAAB-4C48-4320-9F61-5EABDDE2F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2780" y="4953001"/>
          <a:ext cx="3774283" cy="5012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47625</xdr:colOff>
      <xdr:row>50</xdr:row>
      <xdr:rowOff>11906</xdr:rowOff>
    </xdr:from>
    <xdr:to>
      <xdr:col>30</xdr:col>
      <xdr:colOff>142874</xdr:colOff>
      <xdr:row>73</xdr:row>
      <xdr:rowOff>178593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D5918745-D2E4-40B9-97AD-FDB0018CD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0875" y="10275094"/>
          <a:ext cx="3131343" cy="4905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11907</xdr:colOff>
      <xdr:row>50</xdr:row>
      <xdr:rowOff>11907</xdr:rowOff>
    </xdr:from>
    <xdr:to>
      <xdr:col>24</xdr:col>
      <xdr:colOff>5345906</xdr:colOff>
      <xdr:row>74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9FDB9BB-9D11-4C33-B67F-2833B1304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51" r="22340"/>
        <a:stretch/>
      </xdr:blipFill>
      <xdr:spPr>
        <a:xfrm>
          <a:off x="8893970" y="10298907"/>
          <a:ext cx="5333999" cy="492918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25</xdr:row>
      <xdr:rowOff>0</xdr:rowOff>
    </xdr:from>
    <xdr:to>
      <xdr:col>25</xdr:col>
      <xdr:colOff>11906</xdr:colOff>
      <xdr:row>49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D88993D-6DCC-4E54-94DA-B5A1CA9BB1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11" r="21980"/>
        <a:stretch/>
      </xdr:blipFill>
      <xdr:spPr>
        <a:xfrm>
          <a:off x="8882063" y="5143500"/>
          <a:ext cx="5369718" cy="4941094"/>
        </a:xfrm>
        <a:prstGeom prst="rect">
          <a:avLst/>
        </a:prstGeom>
      </xdr:spPr>
    </xdr:pic>
    <xdr:clientData/>
  </xdr:twoCellAnchor>
  <xdr:twoCellAnchor editAs="oneCell">
    <xdr:from>
      <xdr:col>24</xdr:col>
      <xdr:colOff>11906</xdr:colOff>
      <xdr:row>0</xdr:row>
      <xdr:rowOff>11906</xdr:rowOff>
    </xdr:from>
    <xdr:to>
      <xdr:col>25</xdr:col>
      <xdr:colOff>11906</xdr:colOff>
      <xdr:row>24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4BC5619-A107-4D93-9533-576CE248E2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32" r="22579"/>
        <a:stretch/>
      </xdr:blipFill>
      <xdr:spPr>
        <a:xfrm>
          <a:off x="8893969" y="11906"/>
          <a:ext cx="5357812" cy="4929188"/>
        </a:xfrm>
        <a:prstGeom prst="rect">
          <a:avLst/>
        </a:prstGeom>
      </xdr:spPr>
    </xdr:pic>
    <xdr:clientData/>
  </xdr:twoCellAnchor>
  <xdr:twoCellAnchor editAs="oneCell">
    <xdr:from>
      <xdr:col>24</xdr:col>
      <xdr:colOff>23812</xdr:colOff>
      <xdr:row>16</xdr:row>
      <xdr:rowOff>83344</xdr:rowOff>
    </xdr:from>
    <xdr:to>
      <xdr:col>24</xdr:col>
      <xdr:colOff>2845594</xdr:colOff>
      <xdr:row>23</xdr:row>
      <xdr:rowOff>181962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A8F57E1-0791-4CEB-AE18-2E67E3336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17"/>
        <a:stretch/>
      </xdr:blipFill>
      <xdr:spPr>
        <a:xfrm>
          <a:off x="8905875" y="3429000"/>
          <a:ext cx="2821782" cy="1491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35719</xdr:colOff>
      <xdr:row>40</xdr:row>
      <xdr:rowOff>102251</xdr:rowOff>
    </xdr:from>
    <xdr:to>
      <xdr:col>24</xdr:col>
      <xdr:colOff>2857501</xdr:colOff>
      <xdr:row>48</xdr:row>
      <xdr:rowOff>166686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C6813E3B-5D5D-45F0-ACD3-73224DDD3F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45" t="30953" r="6472" b="3572"/>
        <a:stretch/>
      </xdr:blipFill>
      <xdr:spPr>
        <a:xfrm>
          <a:off x="8917782" y="8389001"/>
          <a:ext cx="2821782" cy="1659873"/>
        </a:xfrm>
        <a:prstGeom prst="rect">
          <a:avLst/>
        </a:prstGeom>
      </xdr:spPr>
    </xdr:pic>
    <xdr:clientData/>
  </xdr:twoCellAnchor>
  <xdr:twoCellAnchor editAs="oneCell">
    <xdr:from>
      <xdr:col>24</xdr:col>
      <xdr:colOff>35720</xdr:colOff>
      <xdr:row>65</xdr:row>
      <xdr:rowOff>94269</xdr:rowOff>
    </xdr:from>
    <xdr:to>
      <xdr:col>24</xdr:col>
      <xdr:colOff>2881314</xdr:colOff>
      <xdr:row>73</xdr:row>
      <xdr:rowOff>166686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7C6274B9-30DE-4F36-90CA-F11BDF7CB3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9" t="29464" r="4240" b="2678"/>
        <a:stretch/>
      </xdr:blipFill>
      <xdr:spPr>
        <a:xfrm>
          <a:off x="8917783" y="13524519"/>
          <a:ext cx="2845594" cy="1667855"/>
        </a:xfrm>
        <a:prstGeom prst="rect">
          <a:avLst/>
        </a:prstGeom>
      </xdr:spPr>
    </xdr:pic>
    <xdr:clientData/>
  </xdr:twoCellAnchor>
  <xdr:twoCellAnchor editAs="oneCell">
    <xdr:from>
      <xdr:col>25</xdr:col>
      <xdr:colOff>47623</xdr:colOff>
      <xdr:row>0</xdr:row>
      <xdr:rowOff>35719</xdr:rowOff>
    </xdr:from>
    <xdr:to>
      <xdr:col>30</xdr:col>
      <xdr:colOff>273844</xdr:colOff>
      <xdr:row>23</xdr:row>
      <xdr:rowOff>159319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3C49D6EA-BC16-4A57-9A41-646D1525D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498" y="35719"/>
          <a:ext cx="3464721" cy="4862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23813</xdr:colOff>
      <xdr:row>24</xdr:row>
      <xdr:rowOff>202405</xdr:rowOff>
    </xdr:from>
    <xdr:to>
      <xdr:col>30</xdr:col>
      <xdr:colOff>321469</xdr:colOff>
      <xdr:row>48</xdr:row>
      <xdr:rowOff>154781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6307FBC7-16A6-4447-85FF-8C626F8BC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3688" y="5143499"/>
          <a:ext cx="3536156" cy="4893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178594</xdr:colOff>
      <xdr:row>50</xdr:row>
      <xdr:rowOff>47625</xdr:rowOff>
    </xdr:from>
    <xdr:to>
      <xdr:col>30</xdr:col>
      <xdr:colOff>416718</xdr:colOff>
      <xdr:row>74</xdr:row>
      <xdr:rowOff>35719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4E3F2A1-C88A-4D21-A85C-78218420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8469" y="10334625"/>
          <a:ext cx="3476624" cy="4929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1614-CEF1-4DF3-B676-F834F7D3F79C}">
  <dimension ref="B1:P45"/>
  <sheetViews>
    <sheetView workbookViewId="0">
      <selection activeCell="P11" sqref="P11"/>
    </sheetView>
  </sheetViews>
  <sheetFormatPr defaultRowHeight="11.25"/>
  <cols>
    <col min="1" max="1" width="2.5703125" style="69" customWidth="1"/>
    <col min="2" max="2" width="24.42578125" style="69" bestFit="1" customWidth="1"/>
    <col min="3" max="3" width="13.5703125" style="69" bestFit="1" customWidth="1"/>
    <col min="4" max="4" width="7" style="69" bestFit="1" customWidth="1"/>
    <col min="5" max="5" width="17.7109375" style="69" bestFit="1" customWidth="1"/>
    <col min="6" max="6" width="10.42578125" style="69" bestFit="1" customWidth="1"/>
    <col min="7" max="7" width="13.5703125" style="69" bestFit="1" customWidth="1"/>
    <col min="8" max="8" width="6.140625" style="69" bestFit="1" customWidth="1"/>
    <col min="9" max="9" width="6.5703125" style="69" bestFit="1" customWidth="1"/>
    <col min="10" max="10" width="24.42578125" style="69" bestFit="1" customWidth="1"/>
    <col min="11" max="11" width="13.5703125" style="69" bestFit="1" customWidth="1"/>
    <col min="12" max="12" width="4.85546875" style="69" bestFit="1" customWidth="1"/>
    <col min="13" max="14" width="5.7109375" style="69" bestFit="1" customWidth="1"/>
    <col min="15" max="15" width="13.5703125" style="69" bestFit="1" customWidth="1"/>
    <col min="16" max="16" width="6.140625" style="69" bestFit="1" customWidth="1"/>
    <col min="17" max="16384" width="9.140625" style="69"/>
  </cols>
  <sheetData>
    <row r="1" spans="2:16" ht="13.5" thickBot="1">
      <c r="B1" s="134"/>
      <c r="C1" s="133" t="s">
        <v>139</v>
      </c>
      <c r="D1" s="238" t="s">
        <v>138</v>
      </c>
      <c r="E1" s="239"/>
      <c r="F1" s="240"/>
      <c r="G1" s="241" t="s">
        <v>137</v>
      </c>
      <c r="H1" s="242"/>
      <c r="J1" s="134"/>
      <c r="K1" s="133" t="s">
        <v>139</v>
      </c>
      <c r="L1" s="238" t="s">
        <v>141</v>
      </c>
      <c r="M1" s="239"/>
      <c r="N1" s="240"/>
      <c r="O1" s="241" t="s">
        <v>137</v>
      </c>
      <c r="P1" s="242"/>
    </row>
    <row r="2" spans="2:16" ht="15" customHeight="1">
      <c r="B2" s="82" t="s">
        <v>136</v>
      </c>
      <c r="C2" s="81">
        <v>495827</v>
      </c>
      <c r="D2" s="252">
        <v>502694</v>
      </c>
      <c r="E2" s="253"/>
      <c r="F2" s="254"/>
      <c r="G2" s="83">
        <f t="shared" ref="G2:G11" si="0">D2-C2</f>
        <v>6867</v>
      </c>
      <c r="H2" s="77">
        <f>G2/C2</f>
        <v>1.3849588667014906E-2</v>
      </c>
      <c r="J2" s="82" t="s">
        <v>136</v>
      </c>
      <c r="K2" s="95">
        <f t="shared" ref="K2:K17" si="1">C2</f>
        <v>495827</v>
      </c>
      <c r="L2" s="252">
        <v>520400</v>
      </c>
      <c r="M2" s="253"/>
      <c r="N2" s="254"/>
      <c r="O2" s="96">
        <f t="shared" ref="O2:O11" si="2">L2-K2</f>
        <v>24573</v>
      </c>
      <c r="P2" s="97">
        <f>O2/K2</f>
        <v>4.9559624627138095E-2</v>
      </c>
    </row>
    <row r="3" spans="2:16" ht="12.75">
      <c r="B3" s="75" t="s">
        <v>135</v>
      </c>
      <c r="C3" s="76">
        <v>62160</v>
      </c>
      <c r="D3" s="255">
        <v>72652</v>
      </c>
      <c r="E3" s="256"/>
      <c r="F3" s="257"/>
      <c r="G3" s="114">
        <f t="shared" si="0"/>
        <v>10492</v>
      </c>
      <c r="H3" s="73">
        <f t="shared" ref="H3:H14" si="3">G3/C3</f>
        <v>0.1687902187902188</v>
      </c>
      <c r="J3" s="75" t="s">
        <v>135</v>
      </c>
      <c r="K3" s="98">
        <f t="shared" si="1"/>
        <v>62160</v>
      </c>
      <c r="L3" s="255">
        <v>78820</v>
      </c>
      <c r="M3" s="256"/>
      <c r="N3" s="257"/>
      <c r="O3" s="112">
        <f t="shared" si="2"/>
        <v>16660</v>
      </c>
      <c r="P3" s="99">
        <f t="shared" ref="P3:P10" si="4">O3/K3</f>
        <v>0.268018018018018</v>
      </c>
    </row>
    <row r="4" spans="2:16" ht="12.75">
      <c r="B4" s="75" t="s">
        <v>134</v>
      </c>
      <c r="C4" s="80">
        <f>2344008.7005*3</f>
        <v>7032026.1014999989</v>
      </c>
      <c r="D4" s="243">
        <f>4359534.1708+2373877.1463+1019632.505</f>
        <v>7753043.8221000005</v>
      </c>
      <c r="E4" s="244"/>
      <c r="F4" s="245"/>
      <c r="G4" s="120">
        <f t="shared" si="0"/>
        <v>721017.72060000151</v>
      </c>
      <c r="H4" s="73">
        <f t="shared" si="3"/>
        <v>0.10253342496072383</v>
      </c>
      <c r="J4" s="75" t="s">
        <v>134</v>
      </c>
      <c r="K4" s="100">
        <f t="shared" si="1"/>
        <v>7032026.1014999989</v>
      </c>
      <c r="L4" s="243">
        <f>4912190.3916+2573752.4043+888609.1423</f>
        <v>8374551.9382000007</v>
      </c>
      <c r="M4" s="244"/>
      <c r="N4" s="245"/>
      <c r="O4" s="113">
        <f t="shared" si="2"/>
        <v>1342525.8367000017</v>
      </c>
      <c r="P4" s="99">
        <f t="shared" si="4"/>
        <v>0.19091593479916522</v>
      </c>
    </row>
    <row r="5" spans="2:16" ht="12.75">
      <c r="B5" s="75" t="s">
        <v>133</v>
      </c>
      <c r="C5" s="80">
        <f>2735040*3</f>
        <v>8205120</v>
      </c>
      <c r="D5" s="243">
        <f>1321188+2968548+5300328</f>
        <v>9590064</v>
      </c>
      <c r="E5" s="244"/>
      <c r="F5" s="245"/>
      <c r="G5" s="120">
        <f t="shared" si="0"/>
        <v>1384944</v>
      </c>
      <c r="H5" s="73">
        <f t="shared" si="3"/>
        <v>0.1687902187902188</v>
      </c>
      <c r="J5" s="75" t="s">
        <v>133</v>
      </c>
      <c r="K5" s="100">
        <f t="shared" si="1"/>
        <v>8205120</v>
      </c>
      <c r="L5" s="243">
        <f>1214004+3042336+6076620</f>
        <v>10332960</v>
      </c>
      <c r="M5" s="244"/>
      <c r="N5" s="245"/>
      <c r="O5" s="113">
        <f t="shared" si="2"/>
        <v>2127840</v>
      </c>
      <c r="P5" s="99">
        <f t="shared" si="4"/>
        <v>0.25933075933075933</v>
      </c>
    </row>
    <row r="6" spans="2:16" ht="12.75">
      <c r="B6" s="75" t="s">
        <v>132</v>
      </c>
      <c r="C6" s="80">
        <f>C5-C4</f>
        <v>1173093.8985000011</v>
      </c>
      <c r="D6" s="243">
        <f>D5-D4</f>
        <v>1837020.1778999995</v>
      </c>
      <c r="E6" s="244"/>
      <c r="F6" s="245"/>
      <c r="G6" s="120">
        <f t="shared" si="0"/>
        <v>663926.27939999849</v>
      </c>
      <c r="H6" s="73">
        <f t="shared" si="3"/>
        <v>0.5659617531460529</v>
      </c>
      <c r="J6" s="75" t="s">
        <v>132</v>
      </c>
      <c r="K6" s="100">
        <f t="shared" si="1"/>
        <v>1173093.8985000011</v>
      </c>
      <c r="L6" s="243">
        <f>L5-L4</f>
        <v>1958408.0617999993</v>
      </c>
      <c r="M6" s="244"/>
      <c r="N6" s="245"/>
      <c r="O6" s="113">
        <f t="shared" si="2"/>
        <v>785314.16329999827</v>
      </c>
      <c r="P6" s="99">
        <f t="shared" si="4"/>
        <v>0.66943845186148798</v>
      </c>
    </row>
    <row r="7" spans="2:16" ht="12.75">
      <c r="B7" s="75" t="s">
        <v>131</v>
      </c>
      <c r="C7" s="80">
        <f>C6*365</f>
        <v>428179272.9525004</v>
      </c>
      <c r="D7" s="243">
        <f>D6*365</f>
        <v>670512364.93349981</v>
      </c>
      <c r="E7" s="244"/>
      <c r="F7" s="245"/>
      <c r="G7" s="120">
        <f t="shared" si="0"/>
        <v>242333091.98099941</v>
      </c>
      <c r="H7" s="73">
        <f t="shared" si="3"/>
        <v>0.56596175314605279</v>
      </c>
      <c r="J7" s="75" t="s">
        <v>131</v>
      </c>
      <c r="K7" s="100">
        <f t="shared" si="1"/>
        <v>428179272.9525004</v>
      </c>
      <c r="L7" s="243">
        <f>L6*365</f>
        <v>714818942.5569998</v>
      </c>
      <c r="M7" s="244"/>
      <c r="N7" s="245"/>
      <c r="O7" s="113">
        <f t="shared" si="2"/>
        <v>286639669.6044994</v>
      </c>
      <c r="P7" s="99">
        <f t="shared" si="4"/>
        <v>0.66943845186148809</v>
      </c>
    </row>
    <row r="8" spans="2:16" ht="12.75">
      <c r="B8" s="75" t="s">
        <v>130</v>
      </c>
      <c r="C8" s="74">
        <f>C6/C4*100</f>
        <v>16.682160753780035</v>
      </c>
      <c r="D8" s="246">
        <f>D6/D4*100</f>
        <v>23.694180247809069</v>
      </c>
      <c r="E8" s="247"/>
      <c r="F8" s="248"/>
      <c r="G8" s="121">
        <f t="shared" si="0"/>
        <v>7.0120194940290332</v>
      </c>
      <c r="H8" s="73">
        <f t="shared" si="3"/>
        <v>0.4203304114810289</v>
      </c>
      <c r="J8" s="75" t="s">
        <v>130</v>
      </c>
      <c r="K8" s="101">
        <f t="shared" si="1"/>
        <v>16.682160753780035</v>
      </c>
      <c r="L8" s="246">
        <f>L6/L4*100</f>
        <v>23.385227965054966</v>
      </c>
      <c r="M8" s="247"/>
      <c r="N8" s="248"/>
      <c r="O8" s="117">
        <f t="shared" si="2"/>
        <v>6.7030672112749308</v>
      </c>
      <c r="P8" s="99">
        <f t="shared" si="4"/>
        <v>0.40181049147102077</v>
      </c>
    </row>
    <row r="9" spans="2:16" ht="12.75">
      <c r="B9" s="75" t="s">
        <v>129</v>
      </c>
      <c r="C9" s="125">
        <v>10.909599999999999</v>
      </c>
      <c r="D9" s="258">
        <v>12.852499999999999</v>
      </c>
      <c r="E9" s="259"/>
      <c r="F9" s="260"/>
      <c r="G9" s="122">
        <f t="shared" si="0"/>
        <v>1.9428999999999998</v>
      </c>
      <c r="H9" s="73">
        <f t="shared" si="3"/>
        <v>0.17809085576006453</v>
      </c>
      <c r="J9" s="75" t="s">
        <v>129</v>
      </c>
      <c r="K9" s="102">
        <f t="shared" si="1"/>
        <v>10.909599999999999</v>
      </c>
      <c r="L9" s="258">
        <v>13.410399999999999</v>
      </c>
      <c r="M9" s="259"/>
      <c r="N9" s="260"/>
      <c r="O9" s="118">
        <f t="shared" si="2"/>
        <v>2.5007999999999999</v>
      </c>
      <c r="P9" s="99">
        <f t="shared" si="4"/>
        <v>0.22922930263254382</v>
      </c>
    </row>
    <row r="10" spans="2:16" ht="13.5" thickBot="1">
      <c r="B10" s="135" t="s">
        <v>142</v>
      </c>
      <c r="C10" s="126">
        <v>3.8062</v>
      </c>
      <c r="D10" s="261">
        <v>5.0298999999999996</v>
      </c>
      <c r="E10" s="262"/>
      <c r="F10" s="263"/>
      <c r="G10" s="127">
        <f t="shared" si="0"/>
        <v>1.2236999999999996</v>
      </c>
      <c r="H10" s="93">
        <f t="shared" si="3"/>
        <v>0.32150176028584931</v>
      </c>
      <c r="J10" s="88" t="s">
        <v>142</v>
      </c>
      <c r="K10" s="128">
        <f t="shared" si="1"/>
        <v>3.8062</v>
      </c>
      <c r="L10" s="261">
        <v>4.8075000000000001</v>
      </c>
      <c r="M10" s="262"/>
      <c r="N10" s="263"/>
      <c r="O10" s="103">
        <f t="shared" si="2"/>
        <v>1.0013000000000001</v>
      </c>
      <c r="P10" s="104">
        <f t="shared" si="4"/>
        <v>0.26307077925489991</v>
      </c>
    </row>
    <row r="11" spans="2:16" ht="15.75" customHeight="1" thickBot="1">
      <c r="B11" s="90" t="s">
        <v>140</v>
      </c>
      <c r="C11" s="91">
        <v>10.3453</v>
      </c>
      <c r="D11" s="264">
        <v>12.0105</v>
      </c>
      <c r="E11" s="265"/>
      <c r="F11" s="266"/>
      <c r="G11" s="115">
        <f t="shared" si="0"/>
        <v>1.6652000000000005</v>
      </c>
      <c r="H11" s="92">
        <f>G11/C11</f>
        <v>0.16096198273612175</v>
      </c>
      <c r="J11" s="90" t="s">
        <v>140</v>
      </c>
      <c r="K11" s="110">
        <f t="shared" si="1"/>
        <v>10.3453</v>
      </c>
      <c r="L11" s="264">
        <v>13.3925</v>
      </c>
      <c r="M11" s="265"/>
      <c r="N11" s="266"/>
      <c r="O11" s="119">
        <f t="shared" si="2"/>
        <v>3.0472000000000001</v>
      </c>
      <c r="P11" s="111">
        <f>O11/K11</f>
        <v>0.29454921558582159</v>
      </c>
    </row>
    <row r="12" spans="2:16" ht="12.75">
      <c r="B12" s="89" t="s">
        <v>128</v>
      </c>
      <c r="C12" s="79">
        <v>35.9</v>
      </c>
      <c r="D12" s="87">
        <v>31.7698</v>
      </c>
      <c r="E12" s="87">
        <v>43.313200000000002</v>
      </c>
      <c r="F12" s="94">
        <v>55.433500000000002</v>
      </c>
      <c r="G12" s="78"/>
      <c r="H12" s="77"/>
      <c r="J12" s="89" t="s">
        <v>128</v>
      </c>
      <c r="K12" s="105">
        <f t="shared" si="1"/>
        <v>35.9</v>
      </c>
      <c r="L12" s="87">
        <v>30.901700000000002</v>
      </c>
      <c r="M12" s="87">
        <v>47.135199999999998</v>
      </c>
      <c r="N12" s="94">
        <v>64.699100000000001</v>
      </c>
      <c r="O12" s="106"/>
      <c r="P12" s="97"/>
    </row>
    <row r="13" spans="2:16" ht="12.75" hidden="1" customHeight="1">
      <c r="B13" s="84" t="s">
        <v>127</v>
      </c>
      <c r="C13" s="76">
        <v>1182</v>
      </c>
      <c r="D13" s="129">
        <v>224</v>
      </c>
      <c r="E13" s="129">
        <v>326</v>
      </c>
      <c r="F13" s="130">
        <v>448</v>
      </c>
      <c r="G13" s="114">
        <f>SUM(D13:F13)-C13</f>
        <v>-184</v>
      </c>
      <c r="H13" s="73">
        <f t="shared" si="3"/>
        <v>-0.155668358714044</v>
      </c>
      <c r="J13" s="84" t="s">
        <v>127</v>
      </c>
      <c r="K13" s="98">
        <f t="shared" si="1"/>
        <v>1182</v>
      </c>
      <c r="L13" s="129">
        <v>196</v>
      </c>
      <c r="M13" s="129">
        <v>326</v>
      </c>
      <c r="N13" s="130">
        <v>406</v>
      </c>
      <c r="O13" s="107">
        <f t="shared" ref="O13" si="5">N13-K13</f>
        <v>-776</v>
      </c>
      <c r="P13" s="99">
        <f t="shared" ref="P13:P14" si="6">O13/K13</f>
        <v>-0.65651438240270732</v>
      </c>
    </row>
    <row r="14" spans="2:16" ht="12.75">
      <c r="B14" s="84" t="s">
        <v>126</v>
      </c>
      <c r="C14" s="76">
        <v>126</v>
      </c>
      <c r="D14" s="129">
        <v>24</v>
      </c>
      <c r="E14" s="129">
        <v>38</v>
      </c>
      <c r="F14" s="130">
        <v>62</v>
      </c>
      <c r="G14" s="114">
        <f>SUM(D14:F14)-C14</f>
        <v>-2</v>
      </c>
      <c r="H14" s="73">
        <f t="shared" si="3"/>
        <v>-1.5873015873015872E-2</v>
      </c>
      <c r="J14" s="84" t="s">
        <v>126</v>
      </c>
      <c r="K14" s="98">
        <f t="shared" si="1"/>
        <v>126</v>
      </c>
      <c r="L14" s="129">
        <v>22</v>
      </c>
      <c r="M14" s="129">
        <v>42</v>
      </c>
      <c r="N14" s="130">
        <v>58</v>
      </c>
      <c r="O14" s="114">
        <f>SUM(L14:N14)-K14</f>
        <v>-4</v>
      </c>
      <c r="P14" s="99">
        <f t="shared" si="6"/>
        <v>-3.1746031746031744E-2</v>
      </c>
    </row>
    <row r="15" spans="2:16" ht="12.75" hidden="1" customHeight="1">
      <c r="B15" s="84" t="s">
        <v>125</v>
      </c>
      <c r="C15" s="124">
        <f>C13/C14</f>
        <v>9.3809523809523814</v>
      </c>
      <c r="D15" s="136">
        <f>INT(D13/D14)</f>
        <v>9</v>
      </c>
      <c r="E15" s="136">
        <f>INT(E13/E14)</f>
        <v>8</v>
      </c>
      <c r="F15" s="137">
        <f>INT(F13/F14)</f>
        <v>7</v>
      </c>
      <c r="G15" s="121"/>
      <c r="H15" s="73"/>
      <c r="J15" s="84" t="s">
        <v>125</v>
      </c>
      <c r="K15" s="138">
        <f t="shared" si="1"/>
        <v>9.3809523809523814</v>
      </c>
      <c r="L15" s="136">
        <f>INT(L13/L14)</f>
        <v>8</v>
      </c>
      <c r="M15" s="136">
        <f>INT(M13/M14)</f>
        <v>7</v>
      </c>
      <c r="N15" s="137">
        <f>INT(N13/N14)</f>
        <v>7</v>
      </c>
      <c r="O15" s="117"/>
      <c r="P15" s="99"/>
    </row>
    <row r="16" spans="2:16" ht="12.75">
      <c r="B16" s="84" t="s">
        <v>124</v>
      </c>
      <c r="C16" s="74">
        <f>C12*C14</f>
        <v>4523.3999999999996</v>
      </c>
      <c r="D16" s="131">
        <f>D12*D14</f>
        <v>762.47519999999997</v>
      </c>
      <c r="E16" s="131">
        <f>E12*E14</f>
        <v>1645.9016000000001</v>
      </c>
      <c r="F16" s="132">
        <f>F12*F14</f>
        <v>3436.877</v>
      </c>
      <c r="G16" s="121">
        <f>SUM(D16:F16)-C16</f>
        <v>1321.8538000000008</v>
      </c>
      <c r="H16" s="73">
        <f>G16/C16</f>
        <v>0.29222571517000506</v>
      </c>
      <c r="J16" s="84" t="s">
        <v>124</v>
      </c>
      <c r="K16" s="101">
        <f t="shared" si="1"/>
        <v>4523.3999999999996</v>
      </c>
      <c r="L16" s="131">
        <f>L12*L14</f>
        <v>679.8374</v>
      </c>
      <c r="M16" s="131">
        <f>M12*M14</f>
        <v>1979.6783999999998</v>
      </c>
      <c r="N16" s="169">
        <f>N12*N14</f>
        <v>3752.5478000000003</v>
      </c>
      <c r="O16" s="117">
        <f>SUM(L16:N16)-K16</f>
        <v>1888.6635999999999</v>
      </c>
      <c r="P16" s="99">
        <f>O16/K16</f>
        <v>0.41753185656806829</v>
      </c>
    </row>
    <row r="17" spans="2:16" ht="13.5" thickBot="1">
      <c r="B17" s="85" t="s">
        <v>123</v>
      </c>
      <c r="C17" s="86">
        <f>C16*1000000/C7</f>
        <v>10.564266618533397</v>
      </c>
      <c r="D17" s="249">
        <f>SUM(D16:F16)*1000000/D7</f>
        <v>8.7175928524147679</v>
      </c>
      <c r="E17" s="250"/>
      <c r="F17" s="251"/>
      <c r="G17" s="72">
        <f>D17-C17</f>
        <v>-1.846673766118629</v>
      </c>
      <c r="H17" s="71">
        <f>G17/C17</f>
        <v>-0.17480378267611318</v>
      </c>
      <c r="J17" s="85" t="s">
        <v>123</v>
      </c>
      <c r="K17" s="108">
        <f t="shared" si="1"/>
        <v>10.564266618533397</v>
      </c>
      <c r="L17" s="249">
        <f>SUM(L16:N16)*1000000/L7</f>
        <v>8.9701926155778953</v>
      </c>
      <c r="M17" s="250"/>
      <c r="N17" s="251"/>
      <c r="O17" s="116">
        <f>L17-K17</f>
        <v>-1.5940740029555016</v>
      </c>
      <c r="P17" s="109">
        <f>O17/K17</f>
        <v>-0.15089301136710631</v>
      </c>
    </row>
    <row r="19" spans="2:16">
      <c r="D19" s="237" t="s">
        <v>159</v>
      </c>
      <c r="E19" s="237"/>
      <c r="F19" s="237"/>
      <c r="L19" s="237" t="s">
        <v>158</v>
      </c>
      <c r="M19" s="237"/>
      <c r="N19" s="237"/>
    </row>
    <row r="20" spans="2:16">
      <c r="K20" s="123"/>
      <c r="O20" s="123"/>
    </row>
    <row r="21" spans="2:16" ht="12" thickBot="1">
      <c r="B21" s="189" t="s">
        <v>189</v>
      </c>
      <c r="C21" s="70"/>
      <c r="D21" s="123"/>
      <c r="E21" s="70"/>
      <c r="F21" s="171"/>
      <c r="G21" s="171"/>
      <c r="K21" s="123"/>
      <c r="M21" s="123"/>
    </row>
    <row r="22" spans="2:16">
      <c r="B22" s="172">
        <v>1</v>
      </c>
      <c r="C22" s="173"/>
      <c r="D22" s="174"/>
      <c r="E22" s="173"/>
      <c r="F22" s="191"/>
      <c r="G22" s="175"/>
      <c r="I22" s="69" t="s">
        <v>191</v>
      </c>
      <c r="K22" s="123"/>
      <c r="M22" s="123"/>
    </row>
    <row r="23" spans="2:16">
      <c r="B23" s="176">
        <v>43799</v>
      </c>
      <c r="C23" s="177">
        <v>0.94166666666666676</v>
      </c>
      <c r="D23" s="178">
        <v>0</v>
      </c>
      <c r="E23" s="179"/>
      <c r="F23" s="192">
        <f>24-22-36/60</f>
        <v>1.4</v>
      </c>
      <c r="G23" s="181"/>
      <c r="I23" s="69" t="s">
        <v>193</v>
      </c>
      <c r="J23" s="69">
        <f>C31+C43</f>
        <v>203</v>
      </c>
    </row>
    <row r="24" spans="2:16" s="171" customFormat="1">
      <c r="B24" s="176">
        <v>43800</v>
      </c>
      <c r="C24" s="180"/>
      <c r="D24" s="182"/>
      <c r="E24" s="180"/>
      <c r="F24" s="192">
        <v>24</v>
      </c>
      <c r="G24" s="181"/>
      <c r="I24" s="171" t="s">
        <v>192</v>
      </c>
      <c r="J24" s="193">
        <f>F29+F41</f>
        <v>190.43444444444444</v>
      </c>
      <c r="K24" s="171" t="s">
        <v>186</v>
      </c>
      <c r="L24" s="171">
        <f>J24/24</f>
        <v>7.9347685185185179</v>
      </c>
      <c r="M24" s="171" t="s">
        <v>195</v>
      </c>
    </row>
    <row r="25" spans="2:16">
      <c r="B25" s="176">
        <v>43801</v>
      </c>
      <c r="C25" s="180"/>
      <c r="D25" s="182"/>
      <c r="E25" s="180"/>
      <c r="F25" s="192">
        <v>24</v>
      </c>
      <c r="G25" s="181"/>
      <c r="I25" s="69" t="s">
        <v>194</v>
      </c>
      <c r="J25" s="70">
        <f>J24/J23*60</f>
        <v>56.28604269293924</v>
      </c>
    </row>
    <row r="26" spans="2:16">
      <c r="B26" s="176">
        <v>43802</v>
      </c>
      <c r="C26" s="177"/>
      <c r="D26" s="177"/>
      <c r="E26" s="180"/>
      <c r="F26" s="192">
        <v>24</v>
      </c>
      <c r="G26" s="181"/>
      <c r="I26" s="69" t="s">
        <v>190</v>
      </c>
      <c r="J26" s="69">
        <f>C32+C44</f>
        <v>5</v>
      </c>
    </row>
    <row r="27" spans="2:16">
      <c r="B27" s="176">
        <v>43803</v>
      </c>
      <c r="C27" s="180"/>
      <c r="D27" s="180"/>
      <c r="E27" s="180"/>
      <c r="F27" s="192">
        <v>24</v>
      </c>
      <c r="G27" s="181"/>
    </row>
    <row r="28" spans="2:16" s="171" customFormat="1">
      <c r="B28" s="176">
        <v>43804</v>
      </c>
      <c r="C28" s="178">
        <v>0</v>
      </c>
      <c r="D28" s="177">
        <v>0.97481481481481491</v>
      </c>
      <c r="E28" s="180"/>
      <c r="F28" s="192">
        <f>23+23/60+44/3600</f>
        <v>23.395555555555553</v>
      </c>
      <c r="G28" s="181"/>
    </row>
    <row r="29" spans="2:16" s="171" customFormat="1">
      <c r="B29" s="176"/>
      <c r="C29" s="178"/>
      <c r="D29" s="177"/>
      <c r="E29" s="180"/>
      <c r="F29" s="192">
        <f>SUM(F23:F28)</f>
        <v>120.79555555555555</v>
      </c>
      <c r="G29" s="181" t="s">
        <v>186</v>
      </c>
      <c r="I29" s="171" t="s">
        <v>196</v>
      </c>
      <c r="J29" s="171">
        <v>204</v>
      </c>
    </row>
    <row r="30" spans="2:16">
      <c r="B30" s="183"/>
      <c r="C30" s="180"/>
      <c r="D30" s="180"/>
      <c r="E30" s="180"/>
      <c r="F30" s="180"/>
      <c r="G30" s="181"/>
      <c r="I30" s="69" t="s">
        <v>197</v>
      </c>
      <c r="J30" s="69">
        <v>113</v>
      </c>
      <c r="K30" s="194">
        <f>J30/J29</f>
        <v>0.55392156862745101</v>
      </c>
    </row>
    <row r="31" spans="2:16">
      <c r="B31" s="183" t="s">
        <v>187</v>
      </c>
      <c r="C31" s="180">
        <v>116</v>
      </c>
      <c r="D31" s="184">
        <f>F29/C31</f>
        <v>1.0413409961685824</v>
      </c>
      <c r="E31" s="190" t="s">
        <v>188</v>
      </c>
      <c r="F31" s="180"/>
      <c r="G31" s="181"/>
      <c r="I31" s="69" t="s">
        <v>198</v>
      </c>
      <c r="J31" s="69">
        <v>54</v>
      </c>
      <c r="K31" s="194">
        <f>J31/J29</f>
        <v>0.26470588235294118</v>
      </c>
    </row>
    <row r="32" spans="2:16">
      <c r="B32" s="183" t="s">
        <v>190</v>
      </c>
      <c r="C32" s="185">
        <v>3</v>
      </c>
      <c r="D32" s="180"/>
      <c r="E32" s="180"/>
      <c r="F32" s="180"/>
      <c r="G32" s="181"/>
      <c r="I32" s="69" t="s">
        <v>199</v>
      </c>
      <c r="J32" s="69">
        <f>J29-J30-J31</f>
        <v>37</v>
      </c>
      <c r="K32" s="194">
        <f>J32/J29</f>
        <v>0.18137254901960784</v>
      </c>
    </row>
    <row r="33" spans="2:7" ht="12" thickBot="1">
      <c r="B33" s="186"/>
      <c r="C33" s="187"/>
      <c r="D33" s="187"/>
      <c r="E33" s="187"/>
      <c r="F33" s="187"/>
      <c r="G33" s="188"/>
    </row>
    <row r="35" spans="2:7" ht="12" thickBot="1">
      <c r="B35" s="189" t="s">
        <v>189</v>
      </c>
      <c r="C35" s="70"/>
      <c r="D35" s="123"/>
      <c r="E35" s="70"/>
    </row>
    <row r="36" spans="2:7">
      <c r="B36" s="172">
        <v>1</v>
      </c>
      <c r="C36" s="173"/>
      <c r="D36" s="174"/>
      <c r="E36" s="173"/>
      <c r="F36" s="191"/>
      <c r="G36" s="175"/>
    </row>
    <row r="37" spans="2:7">
      <c r="B37" s="176">
        <v>43804</v>
      </c>
      <c r="C37" s="177">
        <v>0.89097222222222217</v>
      </c>
      <c r="D37" s="178">
        <v>0</v>
      </c>
      <c r="E37" s="179"/>
      <c r="F37" s="192">
        <f>24-21-23/60</f>
        <v>2.6166666666666667</v>
      </c>
      <c r="G37" s="181"/>
    </row>
    <row r="38" spans="2:7">
      <c r="B38" s="176">
        <v>43805</v>
      </c>
      <c r="C38" s="180"/>
      <c r="D38" s="182"/>
      <c r="E38" s="180"/>
      <c r="F38" s="192">
        <v>24</v>
      </c>
      <c r="G38" s="181"/>
    </row>
    <row r="39" spans="2:7">
      <c r="B39" s="176">
        <v>43806</v>
      </c>
      <c r="C39" s="180"/>
      <c r="D39" s="182"/>
      <c r="E39" s="180"/>
      <c r="F39" s="192">
        <v>24</v>
      </c>
      <c r="G39" s="181"/>
    </row>
    <row r="40" spans="2:7">
      <c r="B40" s="176">
        <v>43807</v>
      </c>
      <c r="C40" s="177">
        <v>0</v>
      </c>
      <c r="D40" s="177">
        <v>0.79259259259259263</v>
      </c>
      <c r="E40" s="180"/>
      <c r="F40" s="192">
        <f>19+1/60+20/3600</f>
        <v>19.022222222222222</v>
      </c>
      <c r="G40" s="181"/>
    </row>
    <row r="41" spans="2:7">
      <c r="B41" s="183"/>
      <c r="C41" s="180"/>
      <c r="D41" s="180"/>
      <c r="E41" s="180"/>
      <c r="F41" s="192">
        <f>SUM(F37:F40)</f>
        <v>69.638888888888886</v>
      </c>
      <c r="G41" s="181" t="s">
        <v>186</v>
      </c>
    </row>
    <row r="42" spans="2:7">
      <c r="B42" s="183"/>
      <c r="C42" s="180"/>
      <c r="D42" s="180"/>
      <c r="E42" s="180"/>
      <c r="F42" s="192"/>
      <c r="G42" s="181"/>
    </row>
    <row r="43" spans="2:7">
      <c r="B43" s="183" t="s">
        <v>187</v>
      </c>
      <c r="C43" s="180">
        <f>204-117</f>
        <v>87</v>
      </c>
      <c r="D43" s="184">
        <f>F41/C43*60</f>
        <v>48.026819923371647</v>
      </c>
      <c r="E43" s="190" t="s">
        <v>188</v>
      </c>
      <c r="F43" s="192"/>
      <c r="G43" s="181"/>
    </row>
    <row r="44" spans="2:7">
      <c r="B44" s="183" t="s">
        <v>190</v>
      </c>
      <c r="C44" s="185">
        <v>2</v>
      </c>
      <c r="D44" s="180"/>
      <c r="E44" s="180"/>
      <c r="F44" s="180"/>
      <c r="G44" s="181"/>
    </row>
    <row r="45" spans="2:7" ht="12" thickBot="1">
      <c r="B45" s="186"/>
      <c r="C45" s="187"/>
      <c r="D45" s="187"/>
      <c r="E45" s="187"/>
      <c r="F45" s="187"/>
      <c r="G45" s="188"/>
    </row>
  </sheetData>
  <mergeCells count="28">
    <mergeCell ref="L17:N17"/>
    <mergeCell ref="D9:F9"/>
    <mergeCell ref="L9:N9"/>
    <mergeCell ref="D10:F10"/>
    <mergeCell ref="L10:N10"/>
    <mergeCell ref="D11:F11"/>
    <mergeCell ref="L11:N11"/>
    <mergeCell ref="O1:P1"/>
    <mergeCell ref="D2:F2"/>
    <mergeCell ref="L2:N2"/>
    <mergeCell ref="D3:F3"/>
    <mergeCell ref="L3:N3"/>
    <mergeCell ref="D19:F19"/>
    <mergeCell ref="L19:N19"/>
    <mergeCell ref="D1:F1"/>
    <mergeCell ref="G1:H1"/>
    <mergeCell ref="L1:N1"/>
    <mergeCell ref="D4:F4"/>
    <mergeCell ref="L4:N4"/>
    <mergeCell ref="D5:F5"/>
    <mergeCell ref="L5:N5"/>
    <mergeCell ref="D6:F6"/>
    <mergeCell ref="L6:N6"/>
    <mergeCell ref="D7:F7"/>
    <mergeCell ref="L7:N7"/>
    <mergeCell ref="D8:F8"/>
    <mergeCell ref="L8:N8"/>
    <mergeCell ref="D17:F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0C5D-169B-4753-A67E-46D01AA34373}">
  <dimension ref="A1:BS68"/>
  <sheetViews>
    <sheetView zoomScale="80" zoomScaleNormal="80" workbookViewId="0">
      <selection sqref="A1:X24"/>
    </sheetView>
  </sheetViews>
  <sheetFormatPr defaultRowHeight="15"/>
  <cols>
    <col min="1" max="1" width="4.140625" bestFit="1" customWidth="1"/>
    <col min="2" max="2" width="5.85546875" bestFit="1" customWidth="1"/>
    <col min="3" max="4" width="4.42578125" bestFit="1" customWidth="1"/>
    <col min="5" max="5" width="4.85546875" bestFit="1" customWidth="1"/>
    <col min="6" max="6" width="5" bestFit="1" customWidth="1"/>
    <col min="7" max="7" width="4.85546875" bestFit="1" customWidth="1"/>
    <col min="8" max="8" width="5.140625" bestFit="1" customWidth="1"/>
    <col min="9" max="9" width="4.42578125" bestFit="1" customWidth="1"/>
    <col min="10" max="10" width="4.85546875" bestFit="1" customWidth="1"/>
    <col min="11" max="11" width="4.140625" bestFit="1" customWidth="1"/>
    <col min="12" max="13" width="4.85546875" bestFit="1" customWidth="1"/>
    <col min="14" max="14" width="5.28515625" bestFit="1" customWidth="1"/>
    <col min="15" max="15" width="5.140625" bestFit="1" customWidth="1"/>
    <col min="16" max="16" width="4.85546875" bestFit="1" customWidth="1"/>
    <col min="17" max="17" width="5" bestFit="1" customWidth="1"/>
    <col min="18" max="18" width="4.85546875" bestFit="1" customWidth="1"/>
    <col min="19" max="19" width="4.5703125" bestFit="1" customWidth="1"/>
    <col min="20" max="20" width="3.5703125" bestFit="1" customWidth="1"/>
    <col min="21" max="21" width="4.5703125" bestFit="1" customWidth="1"/>
    <col min="22" max="22" width="3.7109375" bestFit="1" customWidth="1"/>
    <col min="23" max="23" width="20" bestFit="1" customWidth="1"/>
    <col min="24" max="24" width="9.140625" bestFit="1" customWidth="1"/>
    <col min="25" max="25" width="72.140625" customWidth="1"/>
  </cols>
  <sheetData>
    <row r="1" spans="1:71" ht="16.5" thickBot="1">
      <c r="A1" s="269" t="s">
        <v>143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1"/>
      <c r="W1" s="269" t="s">
        <v>84</v>
      </c>
      <c r="X1" s="270"/>
      <c r="Y1" s="28"/>
    </row>
    <row r="2" spans="1:71" ht="18.75">
      <c r="A2" s="272"/>
      <c r="B2" s="273"/>
      <c r="C2" s="276" t="s">
        <v>104</v>
      </c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7"/>
      <c r="W2" s="18" t="s">
        <v>110</v>
      </c>
      <c r="X2" s="44" t="s">
        <v>121</v>
      </c>
      <c r="Y2" s="29"/>
    </row>
    <row r="3" spans="1:71" ht="18.75" customHeight="1" thickBot="1">
      <c r="A3" s="274"/>
      <c r="B3" s="275"/>
      <c r="C3" s="27" t="s">
        <v>64</v>
      </c>
      <c r="D3" s="27" t="s">
        <v>65</v>
      </c>
      <c r="E3" s="27" t="s">
        <v>66</v>
      </c>
      <c r="F3" s="27" t="s">
        <v>67</v>
      </c>
      <c r="G3" s="27" t="s">
        <v>68</v>
      </c>
      <c r="H3" s="27" t="s">
        <v>69</v>
      </c>
      <c r="I3" s="27" t="s">
        <v>70</v>
      </c>
      <c r="J3" s="27" t="s">
        <v>71</v>
      </c>
      <c r="K3" s="27" t="s">
        <v>72</v>
      </c>
      <c r="L3" s="27" t="s">
        <v>73</v>
      </c>
      <c r="M3" s="27" t="s">
        <v>74</v>
      </c>
      <c r="N3" s="27" t="s">
        <v>75</v>
      </c>
      <c r="O3" s="27" t="s">
        <v>76</v>
      </c>
      <c r="P3" s="27" t="s">
        <v>77</v>
      </c>
      <c r="Q3" s="27" t="s">
        <v>78</v>
      </c>
      <c r="R3" s="27" t="s">
        <v>79</v>
      </c>
      <c r="S3" s="27" t="s">
        <v>80</v>
      </c>
      <c r="T3" s="27" t="s">
        <v>81</v>
      </c>
      <c r="U3" s="27" t="s">
        <v>82</v>
      </c>
      <c r="V3" s="39" t="s">
        <v>83</v>
      </c>
      <c r="W3" s="13" t="s">
        <v>85</v>
      </c>
      <c r="X3" s="45">
        <v>38790</v>
      </c>
      <c r="Y3" s="29"/>
    </row>
    <row r="4" spans="1:71" ht="15.75">
      <c r="A4" s="278" t="s">
        <v>105</v>
      </c>
      <c r="B4" s="35" t="s">
        <v>64</v>
      </c>
      <c r="C4" s="8">
        <v>0</v>
      </c>
      <c r="D4" s="8">
        <v>0</v>
      </c>
      <c r="E4" s="8">
        <v>6</v>
      </c>
      <c r="F4" s="8">
        <v>0</v>
      </c>
      <c r="G4" s="8">
        <v>6</v>
      </c>
      <c r="H4" s="8">
        <v>0</v>
      </c>
      <c r="I4" s="8">
        <v>0</v>
      </c>
      <c r="J4" s="8">
        <v>6</v>
      </c>
      <c r="K4" s="8">
        <v>0</v>
      </c>
      <c r="L4" s="8">
        <v>0</v>
      </c>
      <c r="M4" s="8">
        <v>0</v>
      </c>
      <c r="N4" s="8">
        <v>0</v>
      </c>
      <c r="O4" s="8">
        <v>6</v>
      </c>
      <c r="P4" s="8">
        <v>6</v>
      </c>
      <c r="Q4" s="8">
        <v>0</v>
      </c>
      <c r="R4" s="8">
        <v>6</v>
      </c>
      <c r="S4" s="8">
        <v>0</v>
      </c>
      <c r="T4" s="8">
        <v>6</v>
      </c>
      <c r="U4" s="8">
        <v>6</v>
      </c>
      <c r="V4" s="9">
        <v>3</v>
      </c>
      <c r="W4" s="32" t="s">
        <v>86</v>
      </c>
      <c r="X4" s="46">
        <v>72.72</v>
      </c>
      <c r="Y4" s="29"/>
      <c r="AC4">
        <v>0</v>
      </c>
      <c r="AD4">
        <v>918</v>
      </c>
      <c r="AE4">
        <v>719</v>
      </c>
      <c r="AF4">
        <v>964</v>
      </c>
      <c r="AG4">
        <v>675</v>
      </c>
      <c r="AH4">
        <v>1145</v>
      </c>
      <c r="AI4">
        <v>1228</v>
      </c>
      <c r="AJ4">
        <v>455</v>
      </c>
      <c r="AK4">
        <v>817</v>
      </c>
      <c r="AL4">
        <v>948</v>
      </c>
      <c r="AM4">
        <v>809</v>
      </c>
      <c r="AN4">
        <v>1492</v>
      </c>
      <c r="AO4">
        <v>120</v>
      </c>
      <c r="AP4">
        <v>333</v>
      </c>
      <c r="AQ4">
        <v>1428</v>
      </c>
      <c r="AR4">
        <v>220</v>
      </c>
      <c r="AS4">
        <v>821</v>
      </c>
      <c r="AT4">
        <v>680</v>
      </c>
      <c r="AU4">
        <v>142</v>
      </c>
      <c r="AV4">
        <v>605</v>
      </c>
      <c r="AX4">
        <f t="shared" ref="AX4:AX23" si="0">AC4*C4</f>
        <v>0</v>
      </c>
      <c r="AY4">
        <f t="shared" ref="AY4:AY23" si="1">AD4*D4</f>
        <v>0</v>
      </c>
      <c r="AZ4">
        <f t="shared" ref="AZ4:AZ23" si="2">AE4*E4</f>
        <v>4314</v>
      </c>
      <c r="BA4">
        <f t="shared" ref="BA4:BA23" si="3">AF4*F4</f>
        <v>0</v>
      </c>
      <c r="BB4">
        <f t="shared" ref="BB4:BB23" si="4">AG4*G4</f>
        <v>4050</v>
      </c>
      <c r="BC4">
        <f t="shared" ref="BC4:BC23" si="5">AH4*H4</f>
        <v>0</v>
      </c>
      <c r="BD4">
        <f t="shared" ref="BD4:BD23" si="6">AI4*I4</f>
        <v>0</v>
      </c>
      <c r="BE4">
        <f t="shared" ref="BE4:BE23" si="7">AJ4*J4</f>
        <v>2730</v>
      </c>
      <c r="BF4">
        <f t="shared" ref="BF4:BF23" si="8">AK4*K4</f>
        <v>0</v>
      </c>
      <c r="BG4">
        <f t="shared" ref="BG4:BG23" si="9">AL4*L4</f>
        <v>0</v>
      </c>
      <c r="BH4">
        <f t="shared" ref="BH4:BH23" si="10">AM4*M4</f>
        <v>0</v>
      </c>
      <c r="BI4">
        <f t="shared" ref="BI4:BI23" si="11">AN4*N4</f>
        <v>0</v>
      </c>
      <c r="BJ4">
        <f t="shared" ref="BJ4:BJ23" si="12">AO4*O4</f>
        <v>720</v>
      </c>
      <c r="BK4">
        <f t="shared" ref="BK4:BK23" si="13">AP4*P4</f>
        <v>1998</v>
      </c>
      <c r="BL4">
        <f t="shared" ref="BL4:BL23" si="14">AQ4*Q4</f>
        <v>0</v>
      </c>
      <c r="BM4">
        <f t="shared" ref="BM4:BM23" si="15">AR4*R4</f>
        <v>1320</v>
      </c>
      <c r="BN4">
        <f t="shared" ref="BN4:BN23" si="16">AS4*S4</f>
        <v>0</v>
      </c>
      <c r="BO4">
        <f t="shared" ref="BO4:BO23" si="17">AT4*T4</f>
        <v>4080</v>
      </c>
      <c r="BP4">
        <f t="shared" ref="BP4:BP23" si="18">AU4*U4</f>
        <v>852</v>
      </c>
      <c r="BQ4">
        <f t="shared" ref="BQ4:BQ23" si="19">AV4*V4</f>
        <v>1815</v>
      </c>
      <c r="BS4">
        <f>SUM(AX4:BQ23)/SUM(C4:V23)</f>
        <v>419.54822335025381</v>
      </c>
    </row>
    <row r="5" spans="1:71" ht="15.75">
      <c r="A5" s="278"/>
      <c r="B5" s="35" t="s">
        <v>65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6</v>
      </c>
      <c r="K5" s="8">
        <v>0</v>
      </c>
      <c r="L5" s="8">
        <v>0</v>
      </c>
      <c r="M5" s="8">
        <v>0</v>
      </c>
      <c r="N5" s="8">
        <v>3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</v>
      </c>
      <c r="U5" s="8">
        <v>0</v>
      </c>
      <c r="V5" s="9">
        <v>0</v>
      </c>
      <c r="W5" s="22" t="s">
        <v>87</v>
      </c>
      <c r="X5" s="47">
        <v>8.6</v>
      </c>
      <c r="Y5" s="29"/>
      <c r="AC5">
        <v>918</v>
      </c>
      <c r="AD5">
        <v>0</v>
      </c>
      <c r="AE5">
        <v>896</v>
      </c>
      <c r="AF5">
        <v>1380</v>
      </c>
      <c r="AG5">
        <v>1161</v>
      </c>
      <c r="AH5">
        <v>1494</v>
      </c>
      <c r="AI5">
        <v>1626</v>
      </c>
      <c r="AJ5">
        <v>632</v>
      </c>
      <c r="AK5">
        <v>1362</v>
      </c>
      <c r="AL5">
        <v>1369</v>
      </c>
      <c r="AM5">
        <v>944</v>
      </c>
      <c r="AN5">
        <v>723</v>
      </c>
      <c r="AO5">
        <v>928</v>
      </c>
      <c r="AP5">
        <v>863</v>
      </c>
      <c r="AQ5">
        <v>1777</v>
      </c>
      <c r="AR5">
        <v>933</v>
      </c>
      <c r="AS5">
        <v>1369</v>
      </c>
      <c r="AT5">
        <v>273</v>
      </c>
      <c r="AU5">
        <v>946</v>
      </c>
      <c r="AV5">
        <v>1268</v>
      </c>
      <c r="AX5">
        <f t="shared" si="0"/>
        <v>0</v>
      </c>
      <c r="AY5">
        <f t="shared" si="1"/>
        <v>0</v>
      </c>
      <c r="AZ5">
        <f t="shared" si="2"/>
        <v>0</v>
      </c>
      <c r="BA5">
        <f t="shared" si="3"/>
        <v>0</v>
      </c>
      <c r="BB5">
        <f t="shared" si="4"/>
        <v>0</v>
      </c>
      <c r="BC5">
        <f t="shared" si="5"/>
        <v>0</v>
      </c>
      <c r="BD5">
        <f t="shared" si="6"/>
        <v>0</v>
      </c>
      <c r="BE5">
        <f t="shared" si="7"/>
        <v>3792</v>
      </c>
      <c r="BF5">
        <f t="shared" si="8"/>
        <v>0</v>
      </c>
      <c r="BG5">
        <f t="shared" si="9"/>
        <v>0</v>
      </c>
      <c r="BH5">
        <f t="shared" si="10"/>
        <v>0</v>
      </c>
      <c r="BI5">
        <f t="shared" si="11"/>
        <v>2169</v>
      </c>
      <c r="BJ5">
        <f t="shared" si="12"/>
        <v>0</v>
      </c>
      <c r="BK5">
        <f t="shared" si="13"/>
        <v>0</v>
      </c>
      <c r="BL5">
        <f t="shared" si="14"/>
        <v>0</v>
      </c>
      <c r="BM5">
        <f t="shared" si="15"/>
        <v>0</v>
      </c>
      <c r="BN5">
        <f t="shared" si="16"/>
        <v>0</v>
      </c>
      <c r="BO5">
        <f t="shared" si="17"/>
        <v>819</v>
      </c>
      <c r="BP5">
        <f t="shared" si="18"/>
        <v>0</v>
      </c>
      <c r="BQ5">
        <f t="shared" si="19"/>
        <v>0</v>
      </c>
    </row>
    <row r="6" spans="1:71" ht="15.75">
      <c r="A6" s="278"/>
      <c r="B6" s="35" t="s">
        <v>66</v>
      </c>
      <c r="C6" s="8">
        <v>6</v>
      </c>
      <c r="D6" s="8">
        <v>0</v>
      </c>
      <c r="E6" s="8">
        <v>0</v>
      </c>
      <c r="F6" s="8">
        <v>12</v>
      </c>
      <c r="G6" s="8">
        <v>6</v>
      </c>
      <c r="H6" s="8">
        <v>9</v>
      </c>
      <c r="I6" s="8">
        <v>6</v>
      </c>
      <c r="J6" s="8">
        <v>0</v>
      </c>
      <c r="K6" s="8">
        <v>9</v>
      </c>
      <c r="L6" s="8">
        <v>12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9</v>
      </c>
      <c r="T6" s="8">
        <v>0</v>
      </c>
      <c r="U6" s="8">
        <v>9</v>
      </c>
      <c r="V6" s="9">
        <v>3</v>
      </c>
      <c r="W6" s="22" t="s">
        <v>88</v>
      </c>
      <c r="X6" s="48">
        <v>0.44</v>
      </c>
      <c r="Y6" s="29"/>
      <c r="AC6">
        <v>719</v>
      </c>
      <c r="AD6">
        <v>896</v>
      </c>
      <c r="AE6">
        <v>0</v>
      </c>
      <c r="AF6">
        <v>486</v>
      </c>
      <c r="AG6">
        <v>330</v>
      </c>
      <c r="AH6">
        <v>602</v>
      </c>
      <c r="AI6">
        <v>731</v>
      </c>
      <c r="AJ6">
        <v>941</v>
      </c>
      <c r="AK6">
        <v>509</v>
      </c>
      <c r="AL6">
        <v>476</v>
      </c>
      <c r="AM6">
        <v>90</v>
      </c>
      <c r="AN6">
        <v>1083</v>
      </c>
      <c r="AO6">
        <v>831</v>
      </c>
      <c r="AP6">
        <v>985</v>
      </c>
      <c r="AQ6">
        <v>893</v>
      </c>
      <c r="AR6">
        <v>920</v>
      </c>
      <c r="AS6">
        <v>517</v>
      </c>
      <c r="AT6">
        <v>851</v>
      </c>
      <c r="AU6">
        <v>603</v>
      </c>
      <c r="AV6">
        <v>525</v>
      </c>
      <c r="AX6">
        <f t="shared" si="0"/>
        <v>4314</v>
      </c>
      <c r="AY6">
        <f t="shared" si="1"/>
        <v>0</v>
      </c>
      <c r="AZ6">
        <f t="shared" si="2"/>
        <v>0</v>
      </c>
      <c r="BA6">
        <f t="shared" si="3"/>
        <v>5832</v>
      </c>
      <c r="BB6">
        <f t="shared" si="4"/>
        <v>1980</v>
      </c>
      <c r="BC6">
        <f t="shared" si="5"/>
        <v>5418</v>
      </c>
      <c r="BD6">
        <f t="shared" si="6"/>
        <v>4386</v>
      </c>
      <c r="BE6">
        <f t="shared" si="7"/>
        <v>0</v>
      </c>
      <c r="BF6">
        <f t="shared" si="8"/>
        <v>4581</v>
      </c>
      <c r="BG6">
        <f t="shared" si="9"/>
        <v>5712</v>
      </c>
      <c r="BH6">
        <f t="shared" si="10"/>
        <v>0</v>
      </c>
      <c r="BI6">
        <f t="shared" si="11"/>
        <v>0</v>
      </c>
      <c r="BJ6">
        <f t="shared" si="12"/>
        <v>0</v>
      </c>
      <c r="BK6">
        <f t="shared" si="13"/>
        <v>0</v>
      </c>
      <c r="BL6">
        <f t="shared" si="14"/>
        <v>0</v>
      </c>
      <c r="BM6">
        <f t="shared" si="15"/>
        <v>0</v>
      </c>
      <c r="BN6">
        <f t="shared" si="16"/>
        <v>4653</v>
      </c>
      <c r="BO6">
        <f t="shared" si="17"/>
        <v>0</v>
      </c>
      <c r="BP6">
        <f t="shared" si="18"/>
        <v>5427</v>
      </c>
      <c r="BQ6">
        <f t="shared" si="19"/>
        <v>1575</v>
      </c>
    </row>
    <row r="7" spans="1:71" ht="15.75">
      <c r="A7" s="278"/>
      <c r="B7" s="27" t="s">
        <v>67</v>
      </c>
      <c r="C7" s="8">
        <v>0</v>
      </c>
      <c r="D7" s="8">
        <v>0</v>
      </c>
      <c r="E7" s="8">
        <v>12</v>
      </c>
      <c r="F7" s="8">
        <v>0</v>
      </c>
      <c r="G7" s="8">
        <v>12</v>
      </c>
      <c r="H7" s="8">
        <v>12</v>
      </c>
      <c r="I7" s="8">
        <v>9</v>
      </c>
      <c r="J7" s="8">
        <v>0</v>
      </c>
      <c r="K7" s="8">
        <v>12</v>
      </c>
      <c r="L7" s="8">
        <v>0</v>
      </c>
      <c r="M7" s="8">
        <v>9</v>
      </c>
      <c r="N7" s="8">
        <v>0</v>
      </c>
      <c r="O7" s="8">
        <v>0</v>
      </c>
      <c r="P7" s="8">
        <v>0</v>
      </c>
      <c r="Q7" s="8">
        <v>12</v>
      </c>
      <c r="R7" s="8">
        <v>0</v>
      </c>
      <c r="S7" s="8">
        <v>15</v>
      </c>
      <c r="T7" s="8">
        <v>0</v>
      </c>
      <c r="U7" s="8">
        <v>0</v>
      </c>
      <c r="V7" s="9">
        <v>6</v>
      </c>
      <c r="W7" s="22" t="s">
        <v>89</v>
      </c>
      <c r="X7" s="47">
        <v>25</v>
      </c>
      <c r="Y7" s="29"/>
      <c r="AC7">
        <v>964</v>
      </c>
      <c r="AD7">
        <v>1380</v>
      </c>
      <c r="AE7">
        <v>486</v>
      </c>
      <c r="AF7">
        <v>0</v>
      </c>
      <c r="AG7">
        <v>291</v>
      </c>
      <c r="AH7">
        <v>184</v>
      </c>
      <c r="AI7">
        <v>271</v>
      </c>
      <c r="AJ7">
        <v>1320</v>
      </c>
      <c r="AK7">
        <v>200</v>
      </c>
      <c r="AL7">
        <v>16</v>
      </c>
      <c r="AM7">
        <v>457</v>
      </c>
      <c r="AN7">
        <v>1504</v>
      </c>
      <c r="AO7">
        <v>1084</v>
      </c>
      <c r="AP7">
        <v>1289</v>
      </c>
      <c r="AQ7">
        <v>466</v>
      </c>
      <c r="AR7">
        <v>1184</v>
      </c>
      <c r="AS7">
        <v>203</v>
      </c>
      <c r="AT7">
        <v>1309</v>
      </c>
      <c r="AU7">
        <v>823</v>
      </c>
      <c r="AV7">
        <v>421</v>
      </c>
      <c r="AX7">
        <f t="shared" si="0"/>
        <v>0</v>
      </c>
      <c r="AY7">
        <f t="shared" si="1"/>
        <v>0</v>
      </c>
      <c r="AZ7">
        <f t="shared" si="2"/>
        <v>5832</v>
      </c>
      <c r="BA7">
        <f t="shared" si="3"/>
        <v>0</v>
      </c>
      <c r="BB7">
        <f t="shared" si="4"/>
        <v>3492</v>
      </c>
      <c r="BC7">
        <f t="shared" si="5"/>
        <v>2208</v>
      </c>
      <c r="BD7">
        <f t="shared" si="6"/>
        <v>2439</v>
      </c>
      <c r="BE7">
        <f t="shared" si="7"/>
        <v>0</v>
      </c>
      <c r="BF7">
        <f t="shared" si="8"/>
        <v>2400</v>
      </c>
      <c r="BG7">
        <f t="shared" si="9"/>
        <v>0</v>
      </c>
      <c r="BH7">
        <f t="shared" si="10"/>
        <v>4113</v>
      </c>
      <c r="BI7">
        <f t="shared" si="11"/>
        <v>0</v>
      </c>
      <c r="BJ7">
        <f t="shared" si="12"/>
        <v>0</v>
      </c>
      <c r="BK7">
        <f t="shared" si="13"/>
        <v>0</v>
      </c>
      <c r="BL7">
        <f t="shared" si="14"/>
        <v>5592</v>
      </c>
      <c r="BM7">
        <f t="shared" si="15"/>
        <v>0</v>
      </c>
      <c r="BN7">
        <f t="shared" si="16"/>
        <v>3045</v>
      </c>
      <c r="BO7">
        <f t="shared" si="17"/>
        <v>0</v>
      </c>
      <c r="BP7">
        <f t="shared" si="18"/>
        <v>0</v>
      </c>
      <c r="BQ7">
        <f t="shared" si="19"/>
        <v>2526</v>
      </c>
    </row>
    <row r="8" spans="1:71" ht="15.75">
      <c r="A8" s="278"/>
      <c r="B8" s="35" t="s">
        <v>68</v>
      </c>
      <c r="C8" s="8">
        <v>6</v>
      </c>
      <c r="D8" s="8">
        <v>0</v>
      </c>
      <c r="E8" s="8">
        <v>6</v>
      </c>
      <c r="F8" s="8">
        <v>12</v>
      </c>
      <c r="G8" s="8">
        <v>0</v>
      </c>
      <c r="H8" s="8">
        <v>6</v>
      </c>
      <c r="I8" s="8">
        <v>6</v>
      </c>
      <c r="J8" s="8">
        <v>0</v>
      </c>
      <c r="K8" s="8">
        <v>9</v>
      </c>
      <c r="L8" s="8">
        <v>9</v>
      </c>
      <c r="M8" s="8">
        <v>6</v>
      </c>
      <c r="N8" s="8">
        <v>0</v>
      </c>
      <c r="O8" s="8">
        <v>0</v>
      </c>
      <c r="P8" s="8">
        <v>0</v>
      </c>
      <c r="Q8" s="8">
        <v>6</v>
      </c>
      <c r="R8" s="8">
        <v>0</v>
      </c>
      <c r="S8" s="8">
        <v>9</v>
      </c>
      <c r="T8" s="8">
        <v>0</v>
      </c>
      <c r="U8" s="8">
        <v>6</v>
      </c>
      <c r="V8" s="9">
        <v>3</v>
      </c>
      <c r="W8" s="22" t="s">
        <v>90</v>
      </c>
      <c r="X8" s="49">
        <v>-3</v>
      </c>
      <c r="Y8" s="29"/>
      <c r="AC8">
        <v>675</v>
      </c>
      <c r="AD8">
        <v>1161</v>
      </c>
      <c r="AE8">
        <v>330</v>
      </c>
      <c r="AF8">
        <v>291</v>
      </c>
      <c r="AG8">
        <v>0</v>
      </c>
      <c r="AH8">
        <v>470</v>
      </c>
      <c r="AI8">
        <v>560</v>
      </c>
      <c r="AJ8">
        <v>1034</v>
      </c>
      <c r="AK8">
        <v>201</v>
      </c>
      <c r="AL8">
        <v>275</v>
      </c>
      <c r="AM8">
        <v>360</v>
      </c>
      <c r="AN8">
        <v>1413</v>
      </c>
      <c r="AO8">
        <v>794</v>
      </c>
      <c r="AP8">
        <v>998</v>
      </c>
      <c r="AQ8">
        <v>757</v>
      </c>
      <c r="AR8">
        <v>895</v>
      </c>
      <c r="AS8">
        <v>208</v>
      </c>
      <c r="AT8">
        <v>1054</v>
      </c>
      <c r="AU8">
        <v>534</v>
      </c>
      <c r="AV8">
        <v>218</v>
      </c>
      <c r="AX8">
        <f t="shared" si="0"/>
        <v>4050</v>
      </c>
      <c r="AY8">
        <f t="shared" si="1"/>
        <v>0</v>
      </c>
      <c r="AZ8">
        <f t="shared" si="2"/>
        <v>1980</v>
      </c>
      <c r="BA8">
        <f t="shared" si="3"/>
        <v>3492</v>
      </c>
      <c r="BB8">
        <f t="shared" si="4"/>
        <v>0</v>
      </c>
      <c r="BC8">
        <f t="shared" si="5"/>
        <v>2820</v>
      </c>
      <c r="BD8">
        <f t="shared" si="6"/>
        <v>3360</v>
      </c>
      <c r="BE8">
        <f t="shared" si="7"/>
        <v>0</v>
      </c>
      <c r="BF8">
        <f t="shared" si="8"/>
        <v>1809</v>
      </c>
      <c r="BG8">
        <f t="shared" si="9"/>
        <v>2475</v>
      </c>
      <c r="BH8">
        <f t="shared" si="10"/>
        <v>2160</v>
      </c>
      <c r="BI8">
        <f t="shared" si="11"/>
        <v>0</v>
      </c>
      <c r="BJ8">
        <f t="shared" si="12"/>
        <v>0</v>
      </c>
      <c r="BK8">
        <f t="shared" si="13"/>
        <v>0</v>
      </c>
      <c r="BL8">
        <f t="shared" si="14"/>
        <v>4542</v>
      </c>
      <c r="BM8">
        <f t="shared" si="15"/>
        <v>0</v>
      </c>
      <c r="BN8">
        <f t="shared" si="16"/>
        <v>1872</v>
      </c>
      <c r="BO8">
        <f t="shared" si="17"/>
        <v>0</v>
      </c>
      <c r="BP8">
        <f t="shared" si="18"/>
        <v>3204</v>
      </c>
      <c r="BQ8">
        <f t="shared" si="19"/>
        <v>654</v>
      </c>
    </row>
    <row r="9" spans="1:71" ht="15.75">
      <c r="A9" s="278"/>
      <c r="B9" s="35" t="s">
        <v>69</v>
      </c>
      <c r="C9" s="8">
        <v>0</v>
      </c>
      <c r="D9" s="8">
        <v>0</v>
      </c>
      <c r="E9" s="8">
        <v>9</v>
      </c>
      <c r="F9" s="8">
        <v>12</v>
      </c>
      <c r="G9" s="8">
        <v>6</v>
      </c>
      <c r="H9" s="8">
        <v>0</v>
      </c>
      <c r="I9" s="8">
        <v>6</v>
      </c>
      <c r="J9" s="8">
        <v>0</v>
      </c>
      <c r="K9" s="8">
        <v>9</v>
      </c>
      <c r="L9" s="8">
        <v>9</v>
      </c>
      <c r="M9" s="8">
        <v>6</v>
      </c>
      <c r="N9" s="8">
        <v>0</v>
      </c>
      <c r="O9" s="8">
        <v>0</v>
      </c>
      <c r="P9" s="8">
        <v>0</v>
      </c>
      <c r="Q9" s="8">
        <v>6</v>
      </c>
      <c r="R9" s="8">
        <v>0</v>
      </c>
      <c r="S9" s="8">
        <v>9</v>
      </c>
      <c r="T9" s="8">
        <v>0</v>
      </c>
      <c r="U9" s="8">
        <v>0</v>
      </c>
      <c r="V9" s="9">
        <v>3</v>
      </c>
      <c r="W9" s="22" t="s">
        <v>91</v>
      </c>
      <c r="X9" s="49">
        <v>0.32</v>
      </c>
      <c r="Y9" s="29"/>
      <c r="AC9">
        <v>1145</v>
      </c>
      <c r="AD9">
        <v>1494</v>
      </c>
      <c r="AE9">
        <v>602</v>
      </c>
      <c r="AF9">
        <v>184</v>
      </c>
      <c r="AG9">
        <v>470</v>
      </c>
      <c r="AH9">
        <v>0</v>
      </c>
      <c r="AI9">
        <v>137</v>
      </c>
      <c r="AJ9">
        <v>1486</v>
      </c>
      <c r="AK9">
        <v>375</v>
      </c>
      <c r="AL9">
        <v>200</v>
      </c>
      <c r="AM9">
        <v>550</v>
      </c>
      <c r="AN9">
        <v>1534</v>
      </c>
      <c r="AO9">
        <v>1264</v>
      </c>
      <c r="AP9">
        <v>1467</v>
      </c>
      <c r="AQ9">
        <v>297</v>
      </c>
      <c r="AR9">
        <v>1365</v>
      </c>
      <c r="AS9">
        <v>376</v>
      </c>
      <c r="AT9">
        <v>1449</v>
      </c>
      <c r="AU9">
        <v>1004</v>
      </c>
      <c r="AV9">
        <v>602</v>
      </c>
      <c r="AX9">
        <f t="shared" si="0"/>
        <v>0</v>
      </c>
      <c r="AY9">
        <f t="shared" si="1"/>
        <v>0</v>
      </c>
      <c r="AZ9">
        <f t="shared" si="2"/>
        <v>5418</v>
      </c>
      <c r="BA9">
        <f t="shared" si="3"/>
        <v>2208</v>
      </c>
      <c r="BB9">
        <f t="shared" si="4"/>
        <v>2820</v>
      </c>
      <c r="BC9">
        <f t="shared" si="5"/>
        <v>0</v>
      </c>
      <c r="BD9">
        <f t="shared" si="6"/>
        <v>822</v>
      </c>
      <c r="BE9">
        <f t="shared" si="7"/>
        <v>0</v>
      </c>
      <c r="BF9">
        <f t="shared" si="8"/>
        <v>3375</v>
      </c>
      <c r="BG9">
        <f t="shared" si="9"/>
        <v>1800</v>
      </c>
      <c r="BH9">
        <f t="shared" si="10"/>
        <v>3300</v>
      </c>
      <c r="BI9">
        <f t="shared" si="11"/>
        <v>0</v>
      </c>
      <c r="BJ9">
        <f t="shared" si="12"/>
        <v>0</v>
      </c>
      <c r="BK9">
        <f t="shared" si="13"/>
        <v>0</v>
      </c>
      <c r="BL9">
        <f t="shared" si="14"/>
        <v>1782</v>
      </c>
      <c r="BM9">
        <f t="shared" si="15"/>
        <v>0</v>
      </c>
      <c r="BN9">
        <f t="shared" si="16"/>
        <v>3384</v>
      </c>
      <c r="BO9">
        <f t="shared" si="17"/>
        <v>0</v>
      </c>
      <c r="BP9">
        <f t="shared" si="18"/>
        <v>0</v>
      </c>
      <c r="BQ9">
        <f t="shared" si="19"/>
        <v>1806</v>
      </c>
    </row>
    <row r="10" spans="1:71" ht="15.75">
      <c r="A10" s="278"/>
      <c r="B10" s="35" t="s">
        <v>70</v>
      </c>
      <c r="C10" s="8">
        <v>0</v>
      </c>
      <c r="D10" s="8">
        <v>0</v>
      </c>
      <c r="E10" s="8">
        <v>6</v>
      </c>
      <c r="F10" s="8">
        <v>9</v>
      </c>
      <c r="G10" s="8">
        <v>6</v>
      </c>
      <c r="H10" s="8">
        <v>6</v>
      </c>
      <c r="I10" s="8">
        <v>0</v>
      </c>
      <c r="J10" s="8">
        <v>0</v>
      </c>
      <c r="K10" s="8">
        <v>6</v>
      </c>
      <c r="L10" s="8">
        <v>6</v>
      </c>
      <c r="M10" s="8">
        <v>3</v>
      </c>
      <c r="N10" s="8">
        <v>0</v>
      </c>
      <c r="O10" s="8">
        <v>0</v>
      </c>
      <c r="P10" s="8">
        <v>0</v>
      </c>
      <c r="Q10" s="8">
        <v>3</v>
      </c>
      <c r="R10" s="8">
        <v>0</v>
      </c>
      <c r="S10" s="8">
        <v>6</v>
      </c>
      <c r="T10" s="8">
        <v>0</v>
      </c>
      <c r="U10" s="8">
        <v>0</v>
      </c>
      <c r="V10" s="9">
        <v>3</v>
      </c>
      <c r="W10" s="22" t="s">
        <v>92</v>
      </c>
      <c r="X10" s="48">
        <v>5</v>
      </c>
      <c r="Y10" s="29"/>
      <c r="AC10">
        <v>1228</v>
      </c>
      <c r="AD10">
        <v>1626</v>
      </c>
      <c r="AE10">
        <v>731</v>
      </c>
      <c r="AF10">
        <v>271</v>
      </c>
      <c r="AG10">
        <v>560</v>
      </c>
      <c r="AH10">
        <v>137</v>
      </c>
      <c r="AI10">
        <v>0</v>
      </c>
      <c r="AJ10">
        <v>1591</v>
      </c>
      <c r="AK10">
        <v>422</v>
      </c>
      <c r="AL10">
        <v>287</v>
      </c>
      <c r="AM10">
        <v>684</v>
      </c>
      <c r="AN10">
        <v>1668</v>
      </c>
      <c r="AO10">
        <v>1347</v>
      </c>
      <c r="AP10">
        <v>1556</v>
      </c>
      <c r="AQ10">
        <v>202</v>
      </c>
      <c r="AR10">
        <v>1447</v>
      </c>
      <c r="AS10">
        <v>421</v>
      </c>
      <c r="AT10">
        <v>1572</v>
      </c>
      <c r="AU10">
        <v>1087</v>
      </c>
      <c r="AV10">
        <v>654</v>
      </c>
      <c r="AX10">
        <f t="shared" si="0"/>
        <v>0</v>
      </c>
      <c r="AY10">
        <f t="shared" si="1"/>
        <v>0</v>
      </c>
      <c r="AZ10">
        <f t="shared" si="2"/>
        <v>4386</v>
      </c>
      <c r="BA10">
        <f t="shared" si="3"/>
        <v>2439</v>
      </c>
      <c r="BB10">
        <f t="shared" si="4"/>
        <v>3360</v>
      </c>
      <c r="BC10">
        <f t="shared" si="5"/>
        <v>822</v>
      </c>
      <c r="BD10">
        <f t="shared" si="6"/>
        <v>0</v>
      </c>
      <c r="BE10">
        <f t="shared" si="7"/>
        <v>0</v>
      </c>
      <c r="BF10">
        <f t="shared" si="8"/>
        <v>2532</v>
      </c>
      <c r="BG10">
        <f t="shared" si="9"/>
        <v>1722</v>
      </c>
      <c r="BH10">
        <f t="shared" si="10"/>
        <v>2052</v>
      </c>
      <c r="BI10">
        <f t="shared" si="11"/>
        <v>0</v>
      </c>
      <c r="BJ10">
        <f t="shared" si="12"/>
        <v>0</v>
      </c>
      <c r="BK10">
        <f t="shared" si="13"/>
        <v>0</v>
      </c>
      <c r="BL10">
        <f t="shared" si="14"/>
        <v>606</v>
      </c>
      <c r="BM10">
        <f t="shared" si="15"/>
        <v>0</v>
      </c>
      <c r="BN10">
        <f t="shared" si="16"/>
        <v>2526</v>
      </c>
      <c r="BO10">
        <f t="shared" si="17"/>
        <v>0</v>
      </c>
      <c r="BP10">
        <f t="shared" si="18"/>
        <v>0</v>
      </c>
      <c r="BQ10">
        <f t="shared" si="19"/>
        <v>1962</v>
      </c>
    </row>
    <row r="11" spans="1:71" ht="15.75">
      <c r="A11" s="278"/>
      <c r="B11" s="35" t="s">
        <v>71</v>
      </c>
      <c r="C11" s="8">
        <v>6</v>
      </c>
      <c r="D11" s="8">
        <v>6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9</v>
      </c>
      <c r="P11" s="8">
        <v>6</v>
      </c>
      <c r="Q11" s="8">
        <v>0</v>
      </c>
      <c r="R11" s="8">
        <v>9</v>
      </c>
      <c r="S11" s="8">
        <v>0</v>
      </c>
      <c r="T11" s="8">
        <v>6</v>
      </c>
      <c r="U11" s="8">
        <v>9</v>
      </c>
      <c r="V11" s="9">
        <v>0</v>
      </c>
      <c r="W11" s="22" t="s">
        <v>93</v>
      </c>
      <c r="X11" s="49">
        <v>1.42</v>
      </c>
      <c r="Y11" s="29"/>
      <c r="AC11">
        <v>455</v>
      </c>
      <c r="AD11">
        <v>632</v>
      </c>
      <c r="AE11">
        <v>941</v>
      </c>
      <c r="AF11">
        <v>1320</v>
      </c>
      <c r="AG11">
        <v>1034</v>
      </c>
      <c r="AH11">
        <v>1486</v>
      </c>
      <c r="AI11">
        <v>1591</v>
      </c>
      <c r="AJ11">
        <v>0</v>
      </c>
      <c r="AK11">
        <v>1210</v>
      </c>
      <c r="AL11">
        <v>1305</v>
      </c>
      <c r="AM11">
        <v>1026</v>
      </c>
      <c r="AN11">
        <v>1329</v>
      </c>
      <c r="AO11">
        <v>393</v>
      </c>
      <c r="AP11">
        <v>242</v>
      </c>
      <c r="AQ11">
        <v>1782</v>
      </c>
      <c r="AR11">
        <v>349</v>
      </c>
      <c r="AS11">
        <v>1215</v>
      </c>
      <c r="AT11">
        <v>360</v>
      </c>
      <c r="AU11">
        <v>565</v>
      </c>
      <c r="AV11">
        <v>1025</v>
      </c>
      <c r="AX11">
        <f t="shared" si="0"/>
        <v>2730</v>
      </c>
      <c r="AY11">
        <f t="shared" si="1"/>
        <v>3792</v>
      </c>
      <c r="AZ11">
        <f t="shared" si="2"/>
        <v>0</v>
      </c>
      <c r="BA11">
        <f t="shared" si="3"/>
        <v>0</v>
      </c>
      <c r="BB11">
        <f t="shared" si="4"/>
        <v>0</v>
      </c>
      <c r="BC11">
        <f t="shared" si="5"/>
        <v>0</v>
      </c>
      <c r="BD11">
        <f t="shared" si="6"/>
        <v>0</v>
      </c>
      <c r="BE11">
        <f t="shared" si="7"/>
        <v>0</v>
      </c>
      <c r="BF11">
        <f t="shared" si="8"/>
        <v>0</v>
      </c>
      <c r="BG11">
        <f t="shared" si="9"/>
        <v>0</v>
      </c>
      <c r="BH11">
        <f t="shared" si="10"/>
        <v>0</v>
      </c>
      <c r="BI11">
        <f t="shared" si="11"/>
        <v>0</v>
      </c>
      <c r="BJ11">
        <f t="shared" si="12"/>
        <v>3537</v>
      </c>
      <c r="BK11">
        <f t="shared" si="13"/>
        <v>1452</v>
      </c>
      <c r="BL11">
        <f t="shared" si="14"/>
        <v>0</v>
      </c>
      <c r="BM11">
        <f t="shared" si="15"/>
        <v>3141</v>
      </c>
      <c r="BN11">
        <f t="shared" si="16"/>
        <v>0</v>
      </c>
      <c r="BO11">
        <f t="shared" si="17"/>
        <v>2160</v>
      </c>
      <c r="BP11">
        <f t="shared" si="18"/>
        <v>5085</v>
      </c>
      <c r="BQ11">
        <f t="shared" si="19"/>
        <v>0</v>
      </c>
    </row>
    <row r="12" spans="1:71" ht="15.75">
      <c r="A12" s="278"/>
      <c r="B12" s="35" t="s">
        <v>72</v>
      </c>
      <c r="C12" s="8">
        <v>0</v>
      </c>
      <c r="D12" s="8">
        <v>0</v>
      </c>
      <c r="E12" s="8">
        <v>9</v>
      </c>
      <c r="F12" s="8">
        <v>12</v>
      </c>
      <c r="G12" s="8">
        <v>9</v>
      </c>
      <c r="H12" s="8">
        <v>9</v>
      </c>
      <c r="I12" s="8">
        <v>6</v>
      </c>
      <c r="J12" s="8">
        <v>0</v>
      </c>
      <c r="K12" s="8">
        <v>0</v>
      </c>
      <c r="L12" s="8">
        <v>12</v>
      </c>
      <c r="M12" s="8">
        <v>9</v>
      </c>
      <c r="N12" s="8">
        <v>0</v>
      </c>
      <c r="O12" s="8">
        <v>0</v>
      </c>
      <c r="P12" s="8">
        <v>0</v>
      </c>
      <c r="Q12" s="8">
        <v>9</v>
      </c>
      <c r="R12" s="8">
        <v>0</v>
      </c>
      <c r="S12" s="8">
        <v>0</v>
      </c>
      <c r="T12" s="8">
        <v>0</v>
      </c>
      <c r="U12" s="8">
        <v>9</v>
      </c>
      <c r="V12" s="9">
        <v>6</v>
      </c>
      <c r="W12" s="22" t="s">
        <v>102</v>
      </c>
      <c r="X12" s="49">
        <v>28</v>
      </c>
      <c r="Y12" s="29"/>
      <c r="AC12">
        <v>817</v>
      </c>
      <c r="AD12">
        <v>1362</v>
      </c>
      <c r="AE12">
        <v>509</v>
      </c>
      <c r="AF12">
        <v>200</v>
      </c>
      <c r="AG12">
        <v>201</v>
      </c>
      <c r="AH12">
        <v>375</v>
      </c>
      <c r="AI12">
        <v>422</v>
      </c>
      <c r="AJ12">
        <v>1210</v>
      </c>
      <c r="AK12">
        <v>0</v>
      </c>
      <c r="AL12">
        <v>188</v>
      </c>
      <c r="AM12">
        <v>517</v>
      </c>
      <c r="AN12">
        <v>1584</v>
      </c>
      <c r="AO12">
        <v>933</v>
      </c>
      <c r="AP12">
        <v>1149</v>
      </c>
      <c r="AQ12">
        <v>624</v>
      </c>
      <c r="AR12">
        <v>1034</v>
      </c>
      <c r="AS12">
        <v>8</v>
      </c>
      <c r="AT12">
        <v>1252</v>
      </c>
      <c r="AU12">
        <v>677</v>
      </c>
      <c r="AV12">
        <v>232</v>
      </c>
      <c r="AX12">
        <f t="shared" si="0"/>
        <v>0</v>
      </c>
      <c r="AY12">
        <f t="shared" si="1"/>
        <v>0</v>
      </c>
      <c r="AZ12">
        <f t="shared" si="2"/>
        <v>4581</v>
      </c>
      <c r="BA12">
        <f t="shared" si="3"/>
        <v>2400</v>
      </c>
      <c r="BB12">
        <f t="shared" si="4"/>
        <v>1809</v>
      </c>
      <c r="BC12">
        <f t="shared" si="5"/>
        <v>3375</v>
      </c>
      <c r="BD12">
        <f t="shared" si="6"/>
        <v>2532</v>
      </c>
      <c r="BE12">
        <f t="shared" si="7"/>
        <v>0</v>
      </c>
      <c r="BF12">
        <f t="shared" si="8"/>
        <v>0</v>
      </c>
      <c r="BG12">
        <f t="shared" si="9"/>
        <v>2256</v>
      </c>
      <c r="BH12">
        <f t="shared" si="10"/>
        <v>4653</v>
      </c>
      <c r="BI12">
        <f t="shared" si="11"/>
        <v>0</v>
      </c>
      <c r="BJ12">
        <f t="shared" si="12"/>
        <v>0</v>
      </c>
      <c r="BK12">
        <f t="shared" si="13"/>
        <v>0</v>
      </c>
      <c r="BL12">
        <f t="shared" si="14"/>
        <v>5616</v>
      </c>
      <c r="BM12">
        <f t="shared" si="15"/>
        <v>0</v>
      </c>
      <c r="BN12">
        <f t="shared" si="16"/>
        <v>0</v>
      </c>
      <c r="BO12">
        <f t="shared" si="17"/>
        <v>0</v>
      </c>
      <c r="BP12">
        <f t="shared" si="18"/>
        <v>6093</v>
      </c>
      <c r="BQ12">
        <f t="shared" si="19"/>
        <v>1392</v>
      </c>
    </row>
    <row r="13" spans="1:71" ht="15.75">
      <c r="A13" s="278"/>
      <c r="B13" s="35" t="s">
        <v>73</v>
      </c>
      <c r="C13" s="8">
        <v>0</v>
      </c>
      <c r="D13" s="8">
        <v>0</v>
      </c>
      <c r="E13" s="8">
        <v>12</v>
      </c>
      <c r="F13" s="8">
        <v>0</v>
      </c>
      <c r="G13" s="8">
        <v>9</v>
      </c>
      <c r="H13" s="8">
        <v>9</v>
      </c>
      <c r="I13" s="8">
        <v>6</v>
      </c>
      <c r="J13" s="8">
        <v>0</v>
      </c>
      <c r="K13" s="8">
        <v>12</v>
      </c>
      <c r="L13" s="8">
        <v>0</v>
      </c>
      <c r="M13" s="8">
        <v>9</v>
      </c>
      <c r="N13" s="8">
        <v>0</v>
      </c>
      <c r="O13" s="8">
        <v>0</v>
      </c>
      <c r="P13" s="8">
        <v>0</v>
      </c>
      <c r="Q13" s="8">
        <v>9</v>
      </c>
      <c r="R13" s="8">
        <v>0</v>
      </c>
      <c r="S13" s="8">
        <v>12</v>
      </c>
      <c r="T13" s="8">
        <v>0</v>
      </c>
      <c r="U13" s="8">
        <v>0</v>
      </c>
      <c r="V13" s="9">
        <v>6</v>
      </c>
      <c r="W13" s="23" t="s">
        <v>94</v>
      </c>
      <c r="X13" s="50">
        <v>1.6</v>
      </c>
      <c r="Y13" s="29"/>
      <c r="AC13">
        <v>948</v>
      </c>
      <c r="AD13">
        <v>1369</v>
      </c>
      <c r="AE13">
        <v>476</v>
      </c>
      <c r="AF13">
        <v>16</v>
      </c>
      <c r="AG13">
        <v>275</v>
      </c>
      <c r="AH13">
        <v>200</v>
      </c>
      <c r="AI13">
        <v>287</v>
      </c>
      <c r="AJ13">
        <v>1305</v>
      </c>
      <c r="AK13">
        <v>188</v>
      </c>
      <c r="AL13">
        <v>0</v>
      </c>
      <c r="AM13">
        <v>450</v>
      </c>
      <c r="AN13">
        <v>1500</v>
      </c>
      <c r="AO13">
        <v>1068</v>
      </c>
      <c r="AP13">
        <v>1273</v>
      </c>
      <c r="AQ13">
        <v>482</v>
      </c>
      <c r="AR13">
        <v>1168</v>
      </c>
      <c r="AS13">
        <v>191</v>
      </c>
      <c r="AT13">
        <v>1296</v>
      </c>
      <c r="AU13">
        <v>807</v>
      </c>
      <c r="AV13">
        <v>406</v>
      </c>
      <c r="AX13">
        <f t="shared" si="0"/>
        <v>0</v>
      </c>
      <c r="AY13">
        <f t="shared" si="1"/>
        <v>0</v>
      </c>
      <c r="AZ13">
        <f t="shared" si="2"/>
        <v>5712</v>
      </c>
      <c r="BA13">
        <f t="shared" si="3"/>
        <v>0</v>
      </c>
      <c r="BB13">
        <f t="shared" si="4"/>
        <v>2475</v>
      </c>
      <c r="BC13">
        <f t="shared" si="5"/>
        <v>1800</v>
      </c>
      <c r="BD13">
        <f t="shared" si="6"/>
        <v>1722</v>
      </c>
      <c r="BE13">
        <f t="shared" si="7"/>
        <v>0</v>
      </c>
      <c r="BF13">
        <f t="shared" si="8"/>
        <v>2256</v>
      </c>
      <c r="BG13">
        <f t="shared" si="9"/>
        <v>0</v>
      </c>
      <c r="BH13">
        <f t="shared" si="10"/>
        <v>4050</v>
      </c>
      <c r="BI13">
        <f t="shared" si="11"/>
        <v>0</v>
      </c>
      <c r="BJ13">
        <f t="shared" si="12"/>
        <v>0</v>
      </c>
      <c r="BK13">
        <f t="shared" si="13"/>
        <v>0</v>
      </c>
      <c r="BL13">
        <f t="shared" si="14"/>
        <v>4338</v>
      </c>
      <c r="BM13">
        <f t="shared" si="15"/>
        <v>0</v>
      </c>
      <c r="BN13">
        <f t="shared" si="16"/>
        <v>2292</v>
      </c>
      <c r="BO13">
        <f t="shared" si="17"/>
        <v>0</v>
      </c>
      <c r="BP13">
        <f t="shared" si="18"/>
        <v>0</v>
      </c>
      <c r="BQ13">
        <f t="shared" si="19"/>
        <v>2436</v>
      </c>
    </row>
    <row r="14" spans="1:71" ht="15.75">
      <c r="A14" s="278"/>
      <c r="B14" s="35" t="s">
        <v>74</v>
      </c>
      <c r="C14" s="8">
        <v>0</v>
      </c>
      <c r="D14" s="8">
        <v>0</v>
      </c>
      <c r="E14" s="8">
        <v>0</v>
      </c>
      <c r="F14" s="8">
        <v>9</v>
      </c>
      <c r="G14" s="8">
        <v>6</v>
      </c>
      <c r="H14" s="8">
        <v>6</v>
      </c>
      <c r="I14" s="8">
        <v>3</v>
      </c>
      <c r="J14" s="8">
        <v>0</v>
      </c>
      <c r="K14" s="8">
        <v>6</v>
      </c>
      <c r="L14" s="8">
        <v>9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9</v>
      </c>
      <c r="T14" s="8">
        <v>0</v>
      </c>
      <c r="U14" s="8">
        <v>6</v>
      </c>
      <c r="V14" s="9">
        <v>3</v>
      </c>
      <c r="W14" s="22" t="s">
        <v>95</v>
      </c>
      <c r="X14" s="49">
        <v>1240</v>
      </c>
      <c r="Y14" s="29"/>
      <c r="AC14">
        <v>809</v>
      </c>
      <c r="AD14">
        <v>944</v>
      </c>
      <c r="AE14">
        <v>90</v>
      </c>
      <c r="AF14">
        <v>457</v>
      </c>
      <c r="AG14">
        <v>360</v>
      </c>
      <c r="AH14">
        <v>550</v>
      </c>
      <c r="AI14">
        <v>684</v>
      </c>
      <c r="AJ14">
        <v>1026</v>
      </c>
      <c r="AK14">
        <v>517</v>
      </c>
      <c r="AL14">
        <v>450</v>
      </c>
      <c r="AM14">
        <v>0</v>
      </c>
      <c r="AN14">
        <v>1068</v>
      </c>
      <c r="AO14">
        <v>920</v>
      </c>
      <c r="AP14">
        <v>1075</v>
      </c>
      <c r="AQ14">
        <v>834</v>
      </c>
      <c r="AR14">
        <v>1010</v>
      </c>
      <c r="AS14">
        <v>524</v>
      </c>
      <c r="AT14">
        <v>920</v>
      </c>
      <c r="AU14">
        <v>690</v>
      </c>
      <c r="AV14">
        <v>570</v>
      </c>
      <c r="AX14">
        <f t="shared" si="0"/>
        <v>0</v>
      </c>
      <c r="AY14">
        <f t="shared" si="1"/>
        <v>0</v>
      </c>
      <c r="AZ14">
        <f t="shared" si="2"/>
        <v>0</v>
      </c>
      <c r="BA14">
        <f t="shared" si="3"/>
        <v>4113</v>
      </c>
      <c r="BB14">
        <f t="shared" si="4"/>
        <v>2160</v>
      </c>
      <c r="BC14">
        <f t="shared" si="5"/>
        <v>3300</v>
      </c>
      <c r="BD14">
        <f t="shared" si="6"/>
        <v>2052</v>
      </c>
      <c r="BE14">
        <f t="shared" si="7"/>
        <v>0</v>
      </c>
      <c r="BF14">
        <f t="shared" si="8"/>
        <v>3102</v>
      </c>
      <c r="BG14">
        <f t="shared" si="9"/>
        <v>4050</v>
      </c>
      <c r="BH14">
        <f t="shared" si="10"/>
        <v>0</v>
      </c>
      <c r="BI14">
        <f t="shared" si="11"/>
        <v>0</v>
      </c>
      <c r="BJ14">
        <f t="shared" si="12"/>
        <v>0</v>
      </c>
      <c r="BK14">
        <f t="shared" si="13"/>
        <v>0</v>
      </c>
      <c r="BL14">
        <f t="shared" si="14"/>
        <v>0</v>
      </c>
      <c r="BM14">
        <f t="shared" si="15"/>
        <v>0</v>
      </c>
      <c r="BN14">
        <f t="shared" si="16"/>
        <v>4716</v>
      </c>
      <c r="BO14">
        <f t="shared" si="17"/>
        <v>0</v>
      </c>
      <c r="BP14">
        <f t="shared" si="18"/>
        <v>4140</v>
      </c>
      <c r="BQ14">
        <f t="shared" si="19"/>
        <v>1710</v>
      </c>
    </row>
    <row r="15" spans="1:71" ht="16.5" thickBot="1">
      <c r="A15" s="278"/>
      <c r="B15" s="35" t="s">
        <v>75</v>
      </c>
      <c r="C15" s="8">
        <v>0</v>
      </c>
      <c r="D15" s="8">
        <v>3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9">
        <v>0</v>
      </c>
      <c r="W15" s="56" t="s">
        <v>63</v>
      </c>
      <c r="X15" s="57">
        <v>2000</v>
      </c>
      <c r="Y15" s="29"/>
      <c r="AC15">
        <v>1492</v>
      </c>
      <c r="AD15">
        <v>723</v>
      </c>
      <c r="AE15">
        <v>1083</v>
      </c>
      <c r="AF15">
        <v>1504</v>
      </c>
      <c r="AG15">
        <v>1413</v>
      </c>
      <c r="AH15">
        <v>1534</v>
      </c>
      <c r="AI15">
        <v>1668</v>
      </c>
      <c r="AJ15">
        <v>1329</v>
      </c>
      <c r="AK15">
        <v>1584</v>
      </c>
      <c r="AL15">
        <v>1500</v>
      </c>
      <c r="AM15">
        <v>1068</v>
      </c>
      <c r="AN15">
        <v>0</v>
      </c>
      <c r="AO15">
        <v>1543</v>
      </c>
      <c r="AP15">
        <v>1539</v>
      </c>
      <c r="AQ15">
        <v>1746</v>
      </c>
      <c r="AR15">
        <v>1578</v>
      </c>
      <c r="AS15">
        <v>1592</v>
      </c>
      <c r="AT15">
        <v>977</v>
      </c>
      <c r="AU15">
        <v>1462</v>
      </c>
      <c r="AV15">
        <v>1598</v>
      </c>
      <c r="AX15">
        <f t="shared" si="0"/>
        <v>0</v>
      </c>
      <c r="AY15">
        <f t="shared" si="1"/>
        <v>2169</v>
      </c>
      <c r="AZ15">
        <f t="shared" si="2"/>
        <v>0</v>
      </c>
      <c r="BA15">
        <f t="shared" si="3"/>
        <v>0</v>
      </c>
      <c r="BB15">
        <f t="shared" si="4"/>
        <v>0</v>
      </c>
      <c r="BC15">
        <f t="shared" si="5"/>
        <v>0</v>
      </c>
      <c r="BD15">
        <f t="shared" si="6"/>
        <v>0</v>
      </c>
      <c r="BE15">
        <f t="shared" si="7"/>
        <v>0</v>
      </c>
      <c r="BF15">
        <f t="shared" si="8"/>
        <v>0</v>
      </c>
      <c r="BG15">
        <f t="shared" si="9"/>
        <v>0</v>
      </c>
      <c r="BH15">
        <f t="shared" si="10"/>
        <v>0</v>
      </c>
      <c r="BI15">
        <f t="shared" si="11"/>
        <v>0</v>
      </c>
      <c r="BJ15">
        <f t="shared" si="12"/>
        <v>0</v>
      </c>
      <c r="BK15">
        <f t="shared" si="13"/>
        <v>0</v>
      </c>
      <c r="BL15">
        <f t="shared" si="14"/>
        <v>0</v>
      </c>
      <c r="BM15">
        <f t="shared" si="15"/>
        <v>0</v>
      </c>
      <c r="BN15">
        <f t="shared" si="16"/>
        <v>0</v>
      </c>
      <c r="BO15">
        <f t="shared" si="17"/>
        <v>0</v>
      </c>
      <c r="BP15">
        <f t="shared" si="18"/>
        <v>0</v>
      </c>
      <c r="BQ15">
        <f t="shared" si="19"/>
        <v>0</v>
      </c>
    </row>
    <row r="16" spans="1:71" ht="15.75">
      <c r="A16" s="278"/>
      <c r="B16" s="35" t="s">
        <v>76</v>
      </c>
      <c r="C16" s="8">
        <v>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9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6</v>
      </c>
      <c r="Q16" s="8">
        <v>0</v>
      </c>
      <c r="R16" s="8">
        <v>6</v>
      </c>
      <c r="S16" s="8">
        <v>0</v>
      </c>
      <c r="T16" s="8">
        <v>6</v>
      </c>
      <c r="U16" s="8">
        <v>6</v>
      </c>
      <c r="V16" s="9">
        <v>3</v>
      </c>
      <c r="W16" s="58" t="s">
        <v>106</v>
      </c>
      <c r="X16" s="59">
        <v>0.76700000000000002</v>
      </c>
      <c r="Y16" s="29"/>
      <c r="AC16">
        <v>120</v>
      </c>
      <c r="AD16">
        <v>928</v>
      </c>
      <c r="AE16">
        <v>831</v>
      </c>
      <c r="AF16">
        <v>1084</v>
      </c>
      <c r="AG16">
        <v>794</v>
      </c>
      <c r="AH16">
        <v>1264</v>
      </c>
      <c r="AI16">
        <v>1347</v>
      </c>
      <c r="AJ16">
        <v>393</v>
      </c>
      <c r="AK16">
        <v>933</v>
      </c>
      <c r="AL16">
        <v>1068</v>
      </c>
      <c r="AM16">
        <v>920</v>
      </c>
      <c r="AN16">
        <v>1543</v>
      </c>
      <c r="AO16">
        <v>0</v>
      </c>
      <c r="AP16">
        <v>225</v>
      </c>
      <c r="AQ16">
        <v>1547</v>
      </c>
      <c r="AR16">
        <v>101</v>
      </c>
      <c r="AS16">
        <v>937</v>
      </c>
      <c r="AT16">
        <v>673</v>
      </c>
      <c r="AU16">
        <v>261</v>
      </c>
      <c r="AV16">
        <v>717</v>
      </c>
      <c r="AX16">
        <f t="shared" si="0"/>
        <v>720</v>
      </c>
      <c r="AY16">
        <f t="shared" si="1"/>
        <v>0</v>
      </c>
      <c r="AZ16">
        <f t="shared" si="2"/>
        <v>0</v>
      </c>
      <c r="BA16">
        <f t="shared" si="3"/>
        <v>0</v>
      </c>
      <c r="BB16">
        <f t="shared" si="4"/>
        <v>0</v>
      </c>
      <c r="BC16">
        <f t="shared" si="5"/>
        <v>0</v>
      </c>
      <c r="BD16">
        <f t="shared" si="6"/>
        <v>0</v>
      </c>
      <c r="BE16">
        <f t="shared" si="7"/>
        <v>3537</v>
      </c>
      <c r="BF16">
        <f t="shared" si="8"/>
        <v>0</v>
      </c>
      <c r="BG16">
        <f t="shared" si="9"/>
        <v>0</v>
      </c>
      <c r="BH16">
        <f t="shared" si="10"/>
        <v>0</v>
      </c>
      <c r="BI16">
        <f t="shared" si="11"/>
        <v>0</v>
      </c>
      <c r="BJ16">
        <f t="shared" si="12"/>
        <v>0</v>
      </c>
      <c r="BK16">
        <f t="shared" si="13"/>
        <v>1350</v>
      </c>
      <c r="BL16">
        <f t="shared" si="14"/>
        <v>0</v>
      </c>
      <c r="BM16">
        <f t="shared" si="15"/>
        <v>606</v>
      </c>
      <c r="BN16">
        <f t="shared" si="16"/>
        <v>0</v>
      </c>
      <c r="BO16">
        <f t="shared" si="17"/>
        <v>4038</v>
      </c>
      <c r="BP16">
        <f t="shared" si="18"/>
        <v>1566</v>
      </c>
      <c r="BQ16">
        <f t="shared" si="19"/>
        <v>2151</v>
      </c>
    </row>
    <row r="17" spans="1:71" ht="16.5" thickBot="1">
      <c r="A17" s="278"/>
      <c r="B17" s="35" t="s">
        <v>77</v>
      </c>
      <c r="C17" s="8">
        <v>6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6</v>
      </c>
      <c r="K17" s="8">
        <v>0</v>
      </c>
      <c r="L17" s="8">
        <v>0</v>
      </c>
      <c r="M17" s="8">
        <v>0</v>
      </c>
      <c r="N17" s="8">
        <v>0</v>
      </c>
      <c r="O17" s="8">
        <v>6</v>
      </c>
      <c r="P17" s="8">
        <v>0</v>
      </c>
      <c r="Q17" s="8">
        <v>0</v>
      </c>
      <c r="R17" s="8">
        <v>6</v>
      </c>
      <c r="S17" s="8">
        <v>0</v>
      </c>
      <c r="T17" s="8">
        <v>6</v>
      </c>
      <c r="U17" s="8">
        <v>6</v>
      </c>
      <c r="V17" s="9">
        <v>0</v>
      </c>
      <c r="W17" s="60" t="s">
        <v>114</v>
      </c>
      <c r="X17" s="67">
        <f>2413295/19889</f>
        <v>121.3381768816934</v>
      </c>
      <c r="Y17" s="29"/>
      <c r="AC17">
        <v>333</v>
      </c>
      <c r="AD17">
        <v>863</v>
      </c>
      <c r="AE17">
        <v>985</v>
      </c>
      <c r="AF17">
        <v>1289</v>
      </c>
      <c r="AG17">
        <v>998</v>
      </c>
      <c r="AH17">
        <v>1467</v>
      </c>
      <c r="AI17">
        <v>1556</v>
      </c>
      <c r="AJ17">
        <v>242</v>
      </c>
      <c r="AK17">
        <v>1149</v>
      </c>
      <c r="AL17">
        <v>1273</v>
      </c>
      <c r="AM17">
        <v>1075</v>
      </c>
      <c r="AN17">
        <v>1539</v>
      </c>
      <c r="AO17">
        <v>225</v>
      </c>
      <c r="AP17">
        <v>0</v>
      </c>
      <c r="AQ17">
        <v>1754</v>
      </c>
      <c r="AR17">
        <v>138</v>
      </c>
      <c r="AS17">
        <v>1152</v>
      </c>
      <c r="AT17">
        <v>591</v>
      </c>
      <c r="AU17">
        <v>472</v>
      </c>
      <c r="AV17">
        <v>937</v>
      </c>
      <c r="AX17">
        <f t="shared" si="0"/>
        <v>1998</v>
      </c>
      <c r="AY17">
        <f t="shared" si="1"/>
        <v>0</v>
      </c>
      <c r="AZ17">
        <f t="shared" si="2"/>
        <v>0</v>
      </c>
      <c r="BA17">
        <f t="shared" si="3"/>
        <v>0</v>
      </c>
      <c r="BB17">
        <f t="shared" si="4"/>
        <v>0</v>
      </c>
      <c r="BC17">
        <f t="shared" si="5"/>
        <v>0</v>
      </c>
      <c r="BD17">
        <f t="shared" si="6"/>
        <v>0</v>
      </c>
      <c r="BE17">
        <f t="shared" si="7"/>
        <v>1452</v>
      </c>
      <c r="BF17">
        <f t="shared" si="8"/>
        <v>0</v>
      </c>
      <c r="BG17">
        <f t="shared" si="9"/>
        <v>0</v>
      </c>
      <c r="BH17">
        <f t="shared" si="10"/>
        <v>0</v>
      </c>
      <c r="BI17">
        <f t="shared" si="11"/>
        <v>0</v>
      </c>
      <c r="BJ17">
        <f t="shared" si="12"/>
        <v>1350</v>
      </c>
      <c r="BK17">
        <f t="shared" si="13"/>
        <v>0</v>
      </c>
      <c r="BL17">
        <f t="shared" si="14"/>
        <v>0</v>
      </c>
      <c r="BM17">
        <f t="shared" si="15"/>
        <v>828</v>
      </c>
      <c r="BN17">
        <f t="shared" si="16"/>
        <v>0</v>
      </c>
      <c r="BO17">
        <f t="shared" si="17"/>
        <v>3546</v>
      </c>
      <c r="BP17">
        <f t="shared" si="18"/>
        <v>2832</v>
      </c>
      <c r="BQ17">
        <f t="shared" si="19"/>
        <v>0</v>
      </c>
    </row>
    <row r="18" spans="1:71" ht="15.75">
      <c r="A18" s="278"/>
      <c r="B18" s="35" t="s">
        <v>78</v>
      </c>
      <c r="C18" s="8">
        <v>0</v>
      </c>
      <c r="D18" s="8">
        <v>0</v>
      </c>
      <c r="E18" s="8">
        <v>0</v>
      </c>
      <c r="F18" s="8">
        <v>12</v>
      </c>
      <c r="G18" s="8">
        <v>6</v>
      </c>
      <c r="H18" s="8">
        <v>6</v>
      </c>
      <c r="I18" s="8">
        <v>3</v>
      </c>
      <c r="J18" s="8">
        <v>0</v>
      </c>
      <c r="K18" s="8">
        <v>9</v>
      </c>
      <c r="L18" s="8">
        <v>9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9</v>
      </c>
      <c r="T18" s="8">
        <v>0</v>
      </c>
      <c r="U18" s="8">
        <v>0</v>
      </c>
      <c r="V18" s="9">
        <v>0</v>
      </c>
      <c r="W18" s="280" t="s">
        <v>101</v>
      </c>
      <c r="X18" s="281"/>
      <c r="Y18" s="29"/>
      <c r="AC18">
        <v>1428</v>
      </c>
      <c r="AD18">
        <v>1777</v>
      </c>
      <c r="AE18">
        <v>893</v>
      </c>
      <c r="AF18">
        <v>466</v>
      </c>
      <c r="AG18">
        <v>757</v>
      </c>
      <c r="AH18">
        <v>297</v>
      </c>
      <c r="AI18">
        <v>202</v>
      </c>
      <c r="AJ18">
        <v>1782</v>
      </c>
      <c r="AK18">
        <v>624</v>
      </c>
      <c r="AL18">
        <v>482</v>
      </c>
      <c r="AM18">
        <v>834</v>
      </c>
      <c r="AN18">
        <v>1746</v>
      </c>
      <c r="AO18">
        <v>1547</v>
      </c>
      <c r="AP18">
        <v>1754</v>
      </c>
      <c r="AQ18">
        <v>0</v>
      </c>
      <c r="AR18">
        <v>1648</v>
      </c>
      <c r="AS18">
        <v>623</v>
      </c>
      <c r="AT18">
        <v>1743</v>
      </c>
      <c r="AU18">
        <v>1285</v>
      </c>
      <c r="AV18">
        <v>856</v>
      </c>
      <c r="AX18">
        <f t="shared" si="0"/>
        <v>0</v>
      </c>
      <c r="AY18">
        <f t="shared" si="1"/>
        <v>0</v>
      </c>
      <c r="AZ18">
        <f t="shared" si="2"/>
        <v>0</v>
      </c>
      <c r="BA18">
        <f t="shared" si="3"/>
        <v>5592</v>
      </c>
      <c r="BB18">
        <f t="shared" si="4"/>
        <v>4542</v>
      </c>
      <c r="BC18">
        <f t="shared" si="5"/>
        <v>1782</v>
      </c>
      <c r="BD18">
        <f t="shared" si="6"/>
        <v>606</v>
      </c>
      <c r="BE18">
        <f t="shared" si="7"/>
        <v>0</v>
      </c>
      <c r="BF18">
        <f t="shared" si="8"/>
        <v>5616</v>
      </c>
      <c r="BG18">
        <f t="shared" si="9"/>
        <v>4338</v>
      </c>
      <c r="BH18">
        <f t="shared" si="10"/>
        <v>0</v>
      </c>
      <c r="BI18">
        <f t="shared" si="11"/>
        <v>0</v>
      </c>
      <c r="BJ18">
        <f t="shared" si="12"/>
        <v>0</v>
      </c>
      <c r="BK18">
        <f t="shared" si="13"/>
        <v>0</v>
      </c>
      <c r="BL18">
        <f t="shared" si="14"/>
        <v>0</v>
      </c>
      <c r="BM18">
        <f t="shared" si="15"/>
        <v>0</v>
      </c>
      <c r="BN18">
        <f t="shared" si="16"/>
        <v>5607</v>
      </c>
      <c r="BO18">
        <f t="shared" si="17"/>
        <v>0</v>
      </c>
      <c r="BP18">
        <f t="shared" si="18"/>
        <v>0</v>
      </c>
      <c r="BQ18">
        <f t="shared" si="19"/>
        <v>0</v>
      </c>
    </row>
    <row r="19" spans="1:71" ht="15.75">
      <c r="A19" s="278"/>
      <c r="B19" s="35" t="s">
        <v>79</v>
      </c>
      <c r="C19" s="8">
        <v>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9</v>
      </c>
      <c r="K19" s="8">
        <v>0</v>
      </c>
      <c r="L19" s="8">
        <v>0</v>
      </c>
      <c r="M19" s="8">
        <v>0</v>
      </c>
      <c r="N19" s="8">
        <v>0</v>
      </c>
      <c r="O19" s="8">
        <v>6</v>
      </c>
      <c r="P19" s="8">
        <v>6</v>
      </c>
      <c r="Q19" s="8">
        <v>0</v>
      </c>
      <c r="R19" s="8">
        <v>0</v>
      </c>
      <c r="S19" s="8">
        <v>0</v>
      </c>
      <c r="T19" s="8">
        <v>6</v>
      </c>
      <c r="U19" s="8">
        <v>6</v>
      </c>
      <c r="V19" s="9">
        <v>0</v>
      </c>
      <c r="W19" s="24" t="s">
        <v>103</v>
      </c>
      <c r="X19" s="51">
        <v>20</v>
      </c>
      <c r="Y19" s="29"/>
      <c r="AC19">
        <v>220</v>
      </c>
      <c r="AD19">
        <v>933</v>
      </c>
      <c r="AE19">
        <v>920</v>
      </c>
      <c r="AF19">
        <v>1184</v>
      </c>
      <c r="AG19">
        <v>895</v>
      </c>
      <c r="AH19">
        <v>1365</v>
      </c>
      <c r="AI19">
        <v>1447</v>
      </c>
      <c r="AJ19">
        <v>349</v>
      </c>
      <c r="AK19">
        <v>1034</v>
      </c>
      <c r="AL19">
        <v>1168</v>
      </c>
      <c r="AM19">
        <v>1010</v>
      </c>
      <c r="AN19">
        <v>1578</v>
      </c>
      <c r="AO19">
        <v>101</v>
      </c>
      <c r="AP19">
        <v>138</v>
      </c>
      <c r="AQ19">
        <v>1648</v>
      </c>
      <c r="AR19">
        <v>0</v>
      </c>
      <c r="AS19">
        <v>1037</v>
      </c>
      <c r="AT19">
        <v>668</v>
      </c>
      <c r="AU19">
        <v>361</v>
      </c>
      <c r="AV19">
        <v>816</v>
      </c>
      <c r="AX19">
        <f t="shared" si="0"/>
        <v>1320</v>
      </c>
      <c r="AY19">
        <f t="shared" si="1"/>
        <v>0</v>
      </c>
      <c r="AZ19">
        <f t="shared" si="2"/>
        <v>0</v>
      </c>
      <c r="BA19">
        <f t="shared" si="3"/>
        <v>0</v>
      </c>
      <c r="BB19">
        <f t="shared" si="4"/>
        <v>0</v>
      </c>
      <c r="BC19">
        <f t="shared" si="5"/>
        <v>0</v>
      </c>
      <c r="BD19">
        <f t="shared" si="6"/>
        <v>0</v>
      </c>
      <c r="BE19">
        <f t="shared" si="7"/>
        <v>3141</v>
      </c>
      <c r="BF19">
        <f t="shared" si="8"/>
        <v>0</v>
      </c>
      <c r="BG19">
        <f t="shared" si="9"/>
        <v>0</v>
      </c>
      <c r="BH19">
        <f t="shared" si="10"/>
        <v>0</v>
      </c>
      <c r="BI19">
        <f t="shared" si="11"/>
        <v>0</v>
      </c>
      <c r="BJ19">
        <f t="shared" si="12"/>
        <v>606</v>
      </c>
      <c r="BK19">
        <f t="shared" si="13"/>
        <v>828</v>
      </c>
      <c r="BL19">
        <f t="shared" si="14"/>
        <v>0</v>
      </c>
      <c r="BM19">
        <f t="shared" si="15"/>
        <v>0</v>
      </c>
      <c r="BN19">
        <f t="shared" si="16"/>
        <v>0</v>
      </c>
      <c r="BO19">
        <f t="shared" si="17"/>
        <v>4008</v>
      </c>
      <c r="BP19">
        <f t="shared" si="18"/>
        <v>2166</v>
      </c>
      <c r="BQ19">
        <f t="shared" si="19"/>
        <v>0</v>
      </c>
    </row>
    <row r="20" spans="1:71">
      <c r="A20" s="278"/>
      <c r="B20" s="27" t="s">
        <v>80</v>
      </c>
      <c r="C20" s="8">
        <v>0</v>
      </c>
      <c r="D20" s="8">
        <v>0</v>
      </c>
      <c r="E20" s="8">
        <v>12</v>
      </c>
      <c r="F20" s="8">
        <v>15</v>
      </c>
      <c r="G20" s="8">
        <v>9</v>
      </c>
      <c r="H20" s="8">
        <v>12</v>
      </c>
      <c r="I20" s="8">
        <v>6</v>
      </c>
      <c r="J20" s="8">
        <v>0</v>
      </c>
      <c r="K20" s="8">
        <v>0</v>
      </c>
      <c r="L20" s="8">
        <v>12</v>
      </c>
      <c r="M20" s="8">
        <v>9</v>
      </c>
      <c r="N20" s="8">
        <v>0</v>
      </c>
      <c r="O20" s="8">
        <v>0</v>
      </c>
      <c r="P20" s="8">
        <v>0</v>
      </c>
      <c r="Q20" s="8">
        <v>9</v>
      </c>
      <c r="R20" s="8">
        <v>0</v>
      </c>
      <c r="S20" s="8">
        <v>0</v>
      </c>
      <c r="T20" s="8">
        <v>0</v>
      </c>
      <c r="U20" s="8">
        <v>12</v>
      </c>
      <c r="V20" s="9">
        <v>6</v>
      </c>
      <c r="W20" s="25" t="s">
        <v>96</v>
      </c>
      <c r="X20" s="50">
        <v>166</v>
      </c>
      <c r="Y20" s="29"/>
      <c r="AC20">
        <v>821</v>
      </c>
      <c r="AD20">
        <v>1369</v>
      </c>
      <c r="AE20">
        <v>517</v>
      </c>
      <c r="AF20">
        <v>203</v>
      </c>
      <c r="AG20">
        <v>208</v>
      </c>
      <c r="AH20">
        <v>376</v>
      </c>
      <c r="AI20">
        <v>421</v>
      </c>
      <c r="AJ20">
        <v>1215</v>
      </c>
      <c r="AK20">
        <v>8</v>
      </c>
      <c r="AL20">
        <v>191</v>
      </c>
      <c r="AM20">
        <v>524</v>
      </c>
      <c r="AN20">
        <v>1592</v>
      </c>
      <c r="AO20">
        <v>937</v>
      </c>
      <c r="AP20">
        <v>1152</v>
      </c>
      <c r="AQ20">
        <v>623</v>
      </c>
      <c r="AR20">
        <v>1037</v>
      </c>
      <c r="AS20">
        <v>0</v>
      </c>
      <c r="AT20">
        <v>1259</v>
      </c>
      <c r="AU20">
        <v>680</v>
      </c>
      <c r="AV20">
        <v>233</v>
      </c>
      <c r="AX20">
        <f t="shared" si="0"/>
        <v>0</v>
      </c>
      <c r="AY20">
        <f t="shared" si="1"/>
        <v>0</v>
      </c>
      <c r="AZ20">
        <f t="shared" si="2"/>
        <v>6204</v>
      </c>
      <c r="BA20">
        <f t="shared" si="3"/>
        <v>3045</v>
      </c>
      <c r="BB20">
        <f t="shared" si="4"/>
        <v>1872</v>
      </c>
      <c r="BC20">
        <f t="shared" si="5"/>
        <v>4512</v>
      </c>
      <c r="BD20">
        <f t="shared" si="6"/>
        <v>2526</v>
      </c>
      <c r="BE20">
        <f t="shared" si="7"/>
        <v>0</v>
      </c>
      <c r="BF20">
        <f t="shared" si="8"/>
        <v>0</v>
      </c>
      <c r="BG20">
        <f t="shared" si="9"/>
        <v>2292</v>
      </c>
      <c r="BH20">
        <f t="shared" si="10"/>
        <v>4716</v>
      </c>
      <c r="BI20">
        <f t="shared" si="11"/>
        <v>0</v>
      </c>
      <c r="BJ20">
        <f t="shared" si="12"/>
        <v>0</v>
      </c>
      <c r="BK20">
        <f t="shared" si="13"/>
        <v>0</v>
      </c>
      <c r="BL20">
        <f t="shared" si="14"/>
        <v>5607</v>
      </c>
      <c r="BM20">
        <f t="shared" si="15"/>
        <v>0</v>
      </c>
      <c r="BN20">
        <f t="shared" si="16"/>
        <v>0</v>
      </c>
      <c r="BO20">
        <f t="shared" si="17"/>
        <v>0</v>
      </c>
      <c r="BP20">
        <f t="shared" si="18"/>
        <v>8160</v>
      </c>
      <c r="BQ20">
        <f t="shared" si="19"/>
        <v>1398</v>
      </c>
    </row>
    <row r="21" spans="1:71">
      <c r="A21" s="278"/>
      <c r="B21" s="35" t="s">
        <v>81</v>
      </c>
      <c r="C21" s="8">
        <v>6</v>
      </c>
      <c r="D21" s="8">
        <v>3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6</v>
      </c>
      <c r="K21" s="8">
        <v>0</v>
      </c>
      <c r="L21" s="8">
        <v>0</v>
      </c>
      <c r="M21" s="8">
        <v>0</v>
      </c>
      <c r="N21" s="8">
        <v>0</v>
      </c>
      <c r="O21" s="8">
        <v>6</v>
      </c>
      <c r="P21" s="8">
        <v>6</v>
      </c>
      <c r="Q21" s="8">
        <v>0</v>
      </c>
      <c r="R21" s="8">
        <v>6</v>
      </c>
      <c r="S21" s="8">
        <v>0</v>
      </c>
      <c r="T21" s="8">
        <v>0</v>
      </c>
      <c r="U21" s="8">
        <v>6</v>
      </c>
      <c r="V21" s="9">
        <v>0</v>
      </c>
      <c r="W21" s="25" t="s">
        <v>98</v>
      </c>
      <c r="X21" s="52">
        <v>436.84</v>
      </c>
      <c r="Y21" s="29"/>
      <c r="AC21">
        <v>680</v>
      </c>
      <c r="AD21">
        <v>273</v>
      </c>
      <c r="AE21">
        <v>851</v>
      </c>
      <c r="AF21">
        <v>1309</v>
      </c>
      <c r="AG21">
        <v>1054</v>
      </c>
      <c r="AH21">
        <v>1449</v>
      </c>
      <c r="AI21">
        <v>1572</v>
      </c>
      <c r="AJ21">
        <v>360</v>
      </c>
      <c r="AK21">
        <v>1252</v>
      </c>
      <c r="AL21">
        <v>1296</v>
      </c>
      <c r="AM21">
        <v>920</v>
      </c>
      <c r="AN21">
        <v>977</v>
      </c>
      <c r="AO21">
        <v>673</v>
      </c>
      <c r="AP21">
        <v>591</v>
      </c>
      <c r="AQ21">
        <v>1743</v>
      </c>
      <c r="AR21">
        <v>668</v>
      </c>
      <c r="AS21">
        <v>1259</v>
      </c>
      <c r="AT21">
        <v>0</v>
      </c>
      <c r="AU21">
        <v>734</v>
      </c>
      <c r="AV21">
        <v>1119</v>
      </c>
      <c r="AX21">
        <f t="shared" si="0"/>
        <v>4080</v>
      </c>
      <c r="AY21">
        <f t="shared" si="1"/>
        <v>819</v>
      </c>
      <c r="AZ21">
        <f t="shared" si="2"/>
        <v>0</v>
      </c>
      <c r="BA21">
        <f t="shared" si="3"/>
        <v>0</v>
      </c>
      <c r="BB21">
        <f t="shared" si="4"/>
        <v>0</v>
      </c>
      <c r="BC21">
        <f t="shared" si="5"/>
        <v>0</v>
      </c>
      <c r="BD21">
        <f t="shared" si="6"/>
        <v>0</v>
      </c>
      <c r="BE21">
        <f t="shared" si="7"/>
        <v>2160</v>
      </c>
      <c r="BF21">
        <f t="shared" si="8"/>
        <v>0</v>
      </c>
      <c r="BG21">
        <f t="shared" si="9"/>
        <v>0</v>
      </c>
      <c r="BH21">
        <f t="shared" si="10"/>
        <v>0</v>
      </c>
      <c r="BI21">
        <f t="shared" si="11"/>
        <v>0</v>
      </c>
      <c r="BJ21">
        <f t="shared" si="12"/>
        <v>4038</v>
      </c>
      <c r="BK21">
        <f t="shared" si="13"/>
        <v>3546</v>
      </c>
      <c r="BL21">
        <f t="shared" si="14"/>
        <v>0</v>
      </c>
      <c r="BM21">
        <f t="shared" si="15"/>
        <v>4008</v>
      </c>
      <c r="BN21">
        <f t="shared" si="16"/>
        <v>0</v>
      </c>
      <c r="BO21">
        <f t="shared" si="17"/>
        <v>0</v>
      </c>
      <c r="BP21">
        <f t="shared" si="18"/>
        <v>4404</v>
      </c>
      <c r="BQ21">
        <f t="shared" si="19"/>
        <v>0</v>
      </c>
    </row>
    <row r="22" spans="1:71">
      <c r="A22" s="278"/>
      <c r="B22" s="27" t="s">
        <v>82</v>
      </c>
      <c r="C22" s="8">
        <v>6</v>
      </c>
      <c r="D22" s="8">
        <v>0</v>
      </c>
      <c r="E22" s="8">
        <v>9</v>
      </c>
      <c r="F22" s="8">
        <v>0</v>
      </c>
      <c r="G22" s="8">
        <v>6</v>
      </c>
      <c r="H22" s="8">
        <v>0</v>
      </c>
      <c r="I22" s="8">
        <v>0</v>
      </c>
      <c r="J22" s="8">
        <v>9</v>
      </c>
      <c r="K22" s="8">
        <v>9</v>
      </c>
      <c r="L22" s="8">
        <v>0</v>
      </c>
      <c r="M22" s="8">
        <v>6</v>
      </c>
      <c r="N22" s="8">
        <v>0</v>
      </c>
      <c r="O22" s="8">
        <v>6</v>
      </c>
      <c r="P22" s="8">
        <v>6</v>
      </c>
      <c r="Q22" s="8">
        <v>0</v>
      </c>
      <c r="R22" s="8">
        <v>6</v>
      </c>
      <c r="S22" s="8">
        <v>12</v>
      </c>
      <c r="T22" s="8">
        <v>6</v>
      </c>
      <c r="U22" s="8">
        <v>0</v>
      </c>
      <c r="V22" s="9">
        <v>3</v>
      </c>
      <c r="W22" s="25" t="s">
        <v>97</v>
      </c>
      <c r="X22" s="52">
        <v>7.7</v>
      </c>
      <c r="Y22" s="29"/>
      <c r="AC22">
        <v>142</v>
      </c>
      <c r="AD22">
        <v>946</v>
      </c>
      <c r="AE22">
        <v>603</v>
      </c>
      <c r="AF22">
        <v>823</v>
      </c>
      <c r="AG22">
        <v>534</v>
      </c>
      <c r="AH22">
        <v>1004</v>
      </c>
      <c r="AI22">
        <v>1087</v>
      </c>
      <c r="AJ22">
        <v>565</v>
      </c>
      <c r="AK22">
        <v>677</v>
      </c>
      <c r="AL22">
        <v>807</v>
      </c>
      <c r="AM22">
        <v>690</v>
      </c>
      <c r="AN22">
        <v>1462</v>
      </c>
      <c r="AO22">
        <v>261</v>
      </c>
      <c r="AP22">
        <v>472</v>
      </c>
      <c r="AQ22">
        <v>1285</v>
      </c>
      <c r="AR22">
        <v>361</v>
      </c>
      <c r="AS22">
        <v>680</v>
      </c>
      <c r="AT22">
        <v>734</v>
      </c>
      <c r="AU22">
        <v>0</v>
      </c>
      <c r="AV22">
        <v>469</v>
      </c>
      <c r="AX22">
        <f t="shared" si="0"/>
        <v>852</v>
      </c>
      <c r="AY22">
        <f t="shared" si="1"/>
        <v>0</v>
      </c>
      <c r="AZ22">
        <f t="shared" si="2"/>
        <v>5427</v>
      </c>
      <c r="BA22">
        <f t="shared" si="3"/>
        <v>0</v>
      </c>
      <c r="BB22">
        <f t="shared" si="4"/>
        <v>3204</v>
      </c>
      <c r="BC22">
        <f t="shared" si="5"/>
        <v>0</v>
      </c>
      <c r="BD22">
        <f t="shared" si="6"/>
        <v>0</v>
      </c>
      <c r="BE22">
        <f t="shared" si="7"/>
        <v>5085</v>
      </c>
      <c r="BF22">
        <f t="shared" si="8"/>
        <v>6093</v>
      </c>
      <c r="BG22">
        <f t="shared" si="9"/>
        <v>0</v>
      </c>
      <c r="BH22">
        <f t="shared" si="10"/>
        <v>4140</v>
      </c>
      <c r="BI22">
        <f t="shared" si="11"/>
        <v>0</v>
      </c>
      <c r="BJ22">
        <f t="shared" si="12"/>
        <v>1566</v>
      </c>
      <c r="BK22">
        <f t="shared" si="13"/>
        <v>2832</v>
      </c>
      <c r="BL22">
        <f t="shared" si="14"/>
        <v>0</v>
      </c>
      <c r="BM22">
        <f t="shared" si="15"/>
        <v>2166</v>
      </c>
      <c r="BN22">
        <f t="shared" si="16"/>
        <v>8160</v>
      </c>
      <c r="BO22">
        <f t="shared" si="17"/>
        <v>4404</v>
      </c>
      <c r="BP22">
        <f t="shared" si="18"/>
        <v>0</v>
      </c>
      <c r="BQ22">
        <f t="shared" si="19"/>
        <v>1407</v>
      </c>
    </row>
    <row r="23" spans="1:71" ht="15.75" thickBot="1">
      <c r="A23" s="279"/>
      <c r="B23" s="36" t="s">
        <v>83</v>
      </c>
      <c r="C23" s="10">
        <v>3</v>
      </c>
      <c r="D23" s="10">
        <v>0</v>
      </c>
      <c r="E23" s="10">
        <v>3</v>
      </c>
      <c r="F23" s="10">
        <v>6</v>
      </c>
      <c r="G23" s="10">
        <v>3</v>
      </c>
      <c r="H23" s="10">
        <v>3</v>
      </c>
      <c r="I23" s="10">
        <v>3</v>
      </c>
      <c r="J23" s="10">
        <v>0</v>
      </c>
      <c r="K23" s="10">
        <v>3</v>
      </c>
      <c r="L23" s="10">
        <v>6</v>
      </c>
      <c r="M23" s="10">
        <v>3</v>
      </c>
      <c r="N23" s="10">
        <v>0</v>
      </c>
      <c r="O23" s="10">
        <v>3</v>
      </c>
      <c r="P23" s="10">
        <v>0</v>
      </c>
      <c r="Q23" s="10">
        <v>0</v>
      </c>
      <c r="R23" s="10">
        <v>0</v>
      </c>
      <c r="S23" s="10">
        <v>6</v>
      </c>
      <c r="T23" s="10">
        <v>0</v>
      </c>
      <c r="U23" s="10">
        <v>3</v>
      </c>
      <c r="V23" s="11">
        <v>0</v>
      </c>
      <c r="W23" s="25" t="s">
        <v>99</v>
      </c>
      <c r="X23" s="68">
        <v>0.44</v>
      </c>
      <c r="Y23" s="29"/>
      <c r="AC23">
        <v>605</v>
      </c>
      <c r="AD23">
        <v>1268</v>
      </c>
      <c r="AE23">
        <v>525</v>
      </c>
      <c r="AF23">
        <v>421</v>
      </c>
      <c r="AG23">
        <v>218</v>
      </c>
      <c r="AH23">
        <v>602</v>
      </c>
      <c r="AI23">
        <v>654</v>
      </c>
      <c r="AJ23">
        <v>1025</v>
      </c>
      <c r="AK23">
        <v>232</v>
      </c>
      <c r="AL23">
        <v>406</v>
      </c>
      <c r="AM23">
        <v>570</v>
      </c>
      <c r="AN23">
        <v>1598</v>
      </c>
      <c r="AO23">
        <v>717</v>
      </c>
      <c r="AP23">
        <v>937</v>
      </c>
      <c r="AQ23">
        <v>856</v>
      </c>
      <c r="AR23">
        <v>816</v>
      </c>
      <c r="AS23">
        <v>233</v>
      </c>
      <c r="AT23">
        <v>1119</v>
      </c>
      <c r="AU23">
        <v>469</v>
      </c>
      <c r="AV23">
        <v>0</v>
      </c>
      <c r="AX23">
        <f t="shared" si="0"/>
        <v>1815</v>
      </c>
      <c r="AY23">
        <f t="shared" si="1"/>
        <v>0</v>
      </c>
      <c r="AZ23">
        <f t="shared" si="2"/>
        <v>1575</v>
      </c>
      <c r="BA23">
        <f t="shared" si="3"/>
        <v>2526</v>
      </c>
      <c r="BB23">
        <f t="shared" si="4"/>
        <v>654</v>
      </c>
      <c r="BC23">
        <f t="shared" si="5"/>
        <v>1806</v>
      </c>
      <c r="BD23">
        <f t="shared" si="6"/>
        <v>1962</v>
      </c>
      <c r="BE23">
        <f t="shared" si="7"/>
        <v>0</v>
      </c>
      <c r="BF23">
        <f t="shared" si="8"/>
        <v>696</v>
      </c>
      <c r="BG23">
        <f t="shared" si="9"/>
        <v>2436</v>
      </c>
      <c r="BH23">
        <f t="shared" si="10"/>
        <v>1710</v>
      </c>
      <c r="BI23">
        <f t="shared" si="11"/>
        <v>0</v>
      </c>
      <c r="BJ23">
        <f t="shared" si="12"/>
        <v>2151</v>
      </c>
      <c r="BK23">
        <f t="shared" si="13"/>
        <v>0</v>
      </c>
      <c r="BL23">
        <f t="shared" si="14"/>
        <v>0</v>
      </c>
      <c r="BM23">
        <f t="shared" si="15"/>
        <v>0</v>
      </c>
      <c r="BN23">
        <f t="shared" si="16"/>
        <v>1398</v>
      </c>
      <c r="BO23">
        <f t="shared" si="17"/>
        <v>0</v>
      </c>
      <c r="BP23">
        <f t="shared" si="18"/>
        <v>1407</v>
      </c>
      <c r="BQ23">
        <f t="shared" si="19"/>
        <v>0</v>
      </c>
    </row>
    <row r="24" spans="1:71" ht="15.75" thickBot="1">
      <c r="A24" s="267" t="s">
        <v>113</v>
      </c>
      <c r="B24" s="268"/>
      <c r="C24" s="37">
        <f t="shared" ref="C24" si="20">SUM(C4:C23)</f>
        <v>51</v>
      </c>
      <c r="D24" s="37">
        <f t="shared" ref="D24:T24" si="21">SUM(D4:D23)</f>
        <v>12</v>
      </c>
      <c r="E24" s="37">
        <f t="shared" si="21"/>
        <v>84</v>
      </c>
      <c r="F24" s="37">
        <f t="shared" si="21"/>
        <v>99</v>
      </c>
      <c r="G24" s="37">
        <f t="shared" si="21"/>
        <v>84</v>
      </c>
      <c r="H24" s="37">
        <f t="shared" si="21"/>
        <v>78</v>
      </c>
      <c r="I24" s="37">
        <f t="shared" si="21"/>
        <v>54</v>
      </c>
      <c r="J24" s="37">
        <f t="shared" si="21"/>
        <v>51</v>
      </c>
      <c r="K24" s="37">
        <f t="shared" si="21"/>
        <v>84</v>
      </c>
      <c r="L24" s="37">
        <f t="shared" si="21"/>
        <v>84</v>
      </c>
      <c r="M24" s="37">
        <f t="shared" si="21"/>
        <v>60</v>
      </c>
      <c r="N24" s="37">
        <f t="shared" si="21"/>
        <v>3</v>
      </c>
      <c r="O24" s="37">
        <f t="shared" si="21"/>
        <v>42</v>
      </c>
      <c r="P24" s="37">
        <f t="shared" si="21"/>
        <v>36</v>
      </c>
      <c r="Q24" s="37">
        <f t="shared" si="21"/>
        <v>54</v>
      </c>
      <c r="R24" s="37">
        <f t="shared" si="21"/>
        <v>39</v>
      </c>
      <c r="S24" s="37">
        <f t="shared" si="21"/>
        <v>96</v>
      </c>
      <c r="T24" s="37">
        <f t="shared" si="21"/>
        <v>39</v>
      </c>
      <c r="U24" s="37">
        <f>SUM(U4:U23)</f>
        <v>84</v>
      </c>
      <c r="V24" s="38">
        <f t="shared" ref="V24" si="22">SUM(V4:V23)</f>
        <v>48</v>
      </c>
      <c r="W24" s="26" t="s">
        <v>100</v>
      </c>
      <c r="X24" s="53">
        <v>0.9</v>
      </c>
      <c r="Y24" s="30"/>
    </row>
    <row r="25" spans="1:7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8" spans="1:71">
      <c r="AC28">
        <v>0</v>
      </c>
      <c r="AD28">
        <v>918</v>
      </c>
      <c r="AE28">
        <v>719</v>
      </c>
      <c r="AF28">
        <v>964</v>
      </c>
      <c r="AG28">
        <v>675</v>
      </c>
      <c r="AH28">
        <v>1145</v>
      </c>
      <c r="AI28">
        <v>1228</v>
      </c>
      <c r="AJ28">
        <v>455</v>
      </c>
      <c r="AK28">
        <v>817</v>
      </c>
      <c r="AL28">
        <v>948</v>
      </c>
      <c r="AM28">
        <v>809</v>
      </c>
      <c r="AN28">
        <v>1492</v>
      </c>
      <c r="AO28">
        <v>120</v>
      </c>
      <c r="AP28">
        <v>333</v>
      </c>
      <c r="AQ28">
        <v>1428</v>
      </c>
      <c r="AR28">
        <v>220</v>
      </c>
      <c r="AS28">
        <v>821</v>
      </c>
      <c r="AT28">
        <v>680</v>
      </c>
      <c r="AU28">
        <v>142</v>
      </c>
      <c r="AV28">
        <v>605</v>
      </c>
      <c r="AX28">
        <f t="shared" ref="AX28:AX47" si="23">AC28*C29</f>
        <v>0</v>
      </c>
      <c r="AY28">
        <f t="shared" ref="AY28:AY47" si="24">AD28*D29</f>
        <v>0</v>
      </c>
      <c r="AZ28">
        <f t="shared" ref="AZ28:AZ47" si="25">AE28*E29</f>
        <v>0</v>
      </c>
      <c r="BA28">
        <f t="shared" ref="BA28:BA47" si="26">AF28*F29</f>
        <v>0</v>
      </c>
      <c r="BB28">
        <f t="shared" ref="BB28:BB47" si="27">AG28*G29</f>
        <v>0</v>
      </c>
      <c r="BC28">
        <f t="shared" ref="BC28:BC47" si="28">AH28*H29</f>
        <v>0</v>
      </c>
      <c r="BD28">
        <f t="shared" ref="BD28:BD47" si="29">AI28*I29</f>
        <v>0</v>
      </c>
      <c r="BE28">
        <f t="shared" ref="BE28:BE47" si="30">AJ28*J29</f>
        <v>0</v>
      </c>
      <c r="BF28">
        <f t="shared" ref="BF28:BF47" si="31">AK28*K29</f>
        <v>0</v>
      </c>
      <c r="BG28">
        <f t="shared" ref="BG28:BG47" si="32">AL28*L29</f>
        <v>0</v>
      </c>
      <c r="BH28">
        <f t="shared" ref="BH28:BH47" si="33">AM28*M29</f>
        <v>0</v>
      </c>
      <c r="BI28">
        <f t="shared" ref="BI28:BI47" si="34">AN28*N29</f>
        <v>0</v>
      </c>
      <c r="BJ28">
        <f t="shared" ref="BJ28:BJ47" si="35">AO28*O29</f>
        <v>0</v>
      </c>
      <c r="BK28">
        <f t="shared" ref="BK28:BK47" si="36">AP28*P29</f>
        <v>0</v>
      </c>
      <c r="BL28">
        <f t="shared" ref="BL28:BL47" si="37">AQ28*Q29</f>
        <v>0</v>
      </c>
      <c r="BM28">
        <f t="shared" ref="BM28:BM47" si="38">AR28*R29</f>
        <v>0</v>
      </c>
      <c r="BN28">
        <f t="shared" ref="BN28:BN47" si="39">AS28*S29</f>
        <v>0</v>
      </c>
      <c r="BO28">
        <f t="shared" ref="BO28:BO47" si="40">AT28*T29</f>
        <v>0</v>
      </c>
      <c r="BP28">
        <f t="shared" ref="BP28:BP47" si="41">AU28*U29</f>
        <v>0</v>
      </c>
      <c r="BQ28">
        <f t="shared" ref="BQ28:BQ47" si="42">AV28*V29</f>
        <v>0</v>
      </c>
      <c r="BS28" t="e">
        <f>SUM(AX28:BQ47)/SUM(C29:V48)</f>
        <v>#DIV/0!</v>
      </c>
    </row>
    <row r="29" spans="1:71">
      <c r="AC29">
        <v>918</v>
      </c>
      <c r="AD29">
        <v>0</v>
      </c>
      <c r="AE29">
        <v>896</v>
      </c>
      <c r="AF29">
        <v>1380</v>
      </c>
      <c r="AG29">
        <v>1161</v>
      </c>
      <c r="AH29">
        <v>1494</v>
      </c>
      <c r="AI29">
        <v>1626</v>
      </c>
      <c r="AJ29">
        <v>632</v>
      </c>
      <c r="AK29">
        <v>1362</v>
      </c>
      <c r="AL29">
        <v>1369</v>
      </c>
      <c r="AM29">
        <v>944</v>
      </c>
      <c r="AN29">
        <v>723</v>
      </c>
      <c r="AO29">
        <v>928</v>
      </c>
      <c r="AP29">
        <v>863</v>
      </c>
      <c r="AQ29">
        <v>1777</v>
      </c>
      <c r="AR29">
        <v>933</v>
      </c>
      <c r="AS29">
        <v>1369</v>
      </c>
      <c r="AT29">
        <v>273</v>
      </c>
      <c r="AU29">
        <v>946</v>
      </c>
      <c r="AV29">
        <v>1268</v>
      </c>
      <c r="AX29">
        <f t="shared" si="23"/>
        <v>0</v>
      </c>
      <c r="AY29">
        <f t="shared" si="24"/>
        <v>0</v>
      </c>
      <c r="AZ29">
        <f t="shared" si="25"/>
        <v>0</v>
      </c>
      <c r="BA29">
        <f t="shared" si="26"/>
        <v>0</v>
      </c>
      <c r="BB29">
        <f t="shared" si="27"/>
        <v>0</v>
      </c>
      <c r="BC29">
        <f t="shared" si="28"/>
        <v>0</v>
      </c>
      <c r="BD29">
        <f t="shared" si="29"/>
        <v>0</v>
      </c>
      <c r="BE29">
        <f t="shared" si="30"/>
        <v>0</v>
      </c>
      <c r="BF29">
        <f t="shared" si="31"/>
        <v>0</v>
      </c>
      <c r="BG29">
        <f t="shared" si="32"/>
        <v>0</v>
      </c>
      <c r="BH29">
        <f t="shared" si="33"/>
        <v>0</v>
      </c>
      <c r="BI29">
        <f t="shared" si="34"/>
        <v>0</v>
      </c>
      <c r="BJ29">
        <f t="shared" si="35"/>
        <v>0</v>
      </c>
      <c r="BK29">
        <f t="shared" si="36"/>
        <v>0</v>
      </c>
      <c r="BL29">
        <f t="shared" si="37"/>
        <v>0</v>
      </c>
      <c r="BM29">
        <f t="shared" si="38"/>
        <v>0</v>
      </c>
      <c r="BN29">
        <f t="shared" si="39"/>
        <v>0</v>
      </c>
      <c r="BO29">
        <f t="shared" si="40"/>
        <v>0</v>
      </c>
      <c r="BP29">
        <f t="shared" si="41"/>
        <v>0</v>
      </c>
      <c r="BQ29">
        <f t="shared" si="42"/>
        <v>0</v>
      </c>
    </row>
    <row r="30" spans="1:71">
      <c r="AC30">
        <v>719</v>
      </c>
      <c r="AD30">
        <v>896</v>
      </c>
      <c r="AE30">
        <v>0</v>
      </c>
      <c r="AF30">
        <v>486</v>
      </c>
      <c r="AG30">
        <v>330</v>
      </c>
      <c r="AH30">
        <v>602</v>
      </c>
      <c r="AI30">
        <v>731</v>
      </c>
      <c r="AJ30">
        <v>941</v>
      </c>
      <c r="AK30">
        <v>509</v>
      </c>
      <c r="AL30">
        <v>476</v>
      </c>
      <c r="AM30">
        <v>90</v>
      </c>
      <c r="AN30">
        <v>1083</v>
      </c>
      <c r="AO30">
        <v>831</v>
      </c>
      <c r="AP30">
        <v>985</v>
      </c>
      <c r="AQ30">
        <v>893</v>
      </c>
      <c r="AR30">
        <v>920</v>
      </c>
      <c r="AS30">
        <v>517</v>
      </c>
      <c r="AT30">
        <v>851</v>
      </c>
      <c r="AU30">
        <v>603</v>
      </c>
      <c r="AV30">
        <v>525</v>
      </c>
      <c r="AX30">
        <f t="shared" si="23"/>
        <v>0</v>
      </c>
      <c r="AY30">
        <f t="shared" si="24"/>
        <v>0</v>
      </c>
      <c r="AZ30">
        <f t="shared" si="25"/>
        <v>0</v>
      </c>
      <c r="BA30">
        <f t="shared" si="26"/>
        <v>0</v>
      </c>
      <c r="BB30">
        <f t="shared" si="27"/>
        <v>0</v>
      </c>
      <c r="BC30">
        <f t="shared" si="28"/>
        <v>0</v>
      </c>
      <c r="BD30">
        <f t="shared" si="29"/>
        <v>0</v>
      </c>
      <c r="BE30">
        <f t="shared" si="30"/>
        <v>0</v>
      </c>
      <c r="BF30">
        <f t="shared" si="31"/>
        <v>0</v>
      </c>
      <c r="BG30">
        <f t="shared" si="32"/>
        <v>0</v>
      </c>
      <c r="BH30">
        <f t="shared" si="33"/>
        <v>0</v>
      </c>
      <c r="BI30">
        <f t="shared" si="34"/>
        <v>0</v>
      </c>
      <c r="BJ30">
        <f t="shared" si="35"/>
        <v>0</v>
      </c>
      <c r="BK30">
        <f t="shared" si="36"/>
        <v>0</v>
      </c>
      <c r="BL30">
        <f t="shared" si="37"/>
        <v>0</v>
      </c>
      <c r="BM30">
        <f t="shared" si="38"/>
        <v>0</v>
      </c>
      <c r="BN30">
        <f t="shared" si="39"/>
        <v>0</v>
      </c>
      <c r="BO30">
        <f t="shared" si="40"/>
        <v>0</v>
      </c>
      <c r="BP30">
        <f t="shared" si="41"/>
        <v>0</v>
      </c>
      <c r="BQ30">
        <f t="shared" si="42"/>
        <v>0</v>
      </c>
    </row>
    <row r="31" spans="1:71">
      <c r="AC31">
        <v>964</v>
      </c>
      <c r="AD31">
        <v>1380</v>
      </c>
      <c r="AE31">
        <v>486</v>
      </c>
      <c r="AF31">
        <v>0</v>
      </c>
      <c r="AG31">
        <v>291</v>
      </c>
      <c r="AH31">
        <v>184</v>
      </c>
      <c r="AI31">
        <v>271</v>
      </c>
      <c r="AJ31">
        <v>1320</v>
      </c>
      <c r="AK31">
        <v>200</v>
      </c>
      <c r="AL31">
        <v>16</v>
      </c>
      <c r="AM31">
        <v>457</v>
      </c>
      <c r="AN31">
        <v>1504</v>
      </c>
      <c r="AO31">
        <v>1084</v>
      </c>
      <c r="AP31">
        <v>1289</v>
      </c>
      <c r="AQ31">
        <v>466</v>
      </c>
      <c r="AR31">
        <v>1184</v>
      </c>
      <c r="AS31">
        <v>203</v>
      </c>
      <c r="AT31">
        <v>1309</v>
      </c>
      <c r="AU31">
        <v>823</v>
      </c>
      <c r="AV31">
        <v>421</v>
      </c>
      <c r="AX31">
        <f t="shared" si="23"/>
        <v>0</v>
      </c>
      <c r="AY31">
        <f t="shared" si="24"/>
        <v>0</v>
      </c>
      <c r="AZ31">
        <f t="shared" si="25"/>
        <v>0</v>
      </c>
      <c r="BA31">
        <f t="shared" si="26"/>
        <v>0</v>
      </c>
      <c r="BB31">
        <f t="shared" si="27"/>
        <v>0</v>
      </c>
      <c r="BC31">
        <f t="shared" si="28"/>
        <v>0</v>
      </c>
      <c r="BD31">
        <f t="shared" si="29"/>
        <v>0</v>
      </c>
      <c r="BE31">
        <f t="shared" si="30"/>
        <v>0</v>
      </c>
      <c r="BF31">
        <f t="shared" si="31"/>
        <v>0</v>
      </c>
      <c r="BG31">
        <f t="shared" si="32"/>
        <v>0</v>
      </c>
      <c r="BH31">
        <f t="shared" si="33"/>
        <v>0</v>
      </c>
      <c r="BI31">
        <f t="shared" si="34"/>
        <v>0</v>
      </c>
      <c r="BJ31">
        <f t="shared" si="35"/>
        <v>0</v>
      </c>
      <c r="BK31">
        <f t="shared" si="36"/>
        <v>0</v>
      </c>
      <c r="BL31">
        <f t="shared" si="37"/>
        <v>0</v>
      </c>
      <c r="BM31">
        <f t="shared" si="38"/>
        <v>0</v>
      </c>
      <c r="BN31">
        <f t="shared" si="39"/>
        <v>0</v>
      </c>
      <c r="BO31">
        <f t="shared" si="40"/>
        <v>0</v>
      </c>
      <c r="BP31">
        <f t="shared" si="41"/>
        <v>0</v>
      </c>
      <c r="BQ31">
        <f t="shared" si="42"/>
        <v>0</v>
      </c>
    </row>
    <row r="32" spans="1:71">
      <c r="AC32">
        <v>675</v>
      </c>
      <c r="AD32">
        <v>1161</v>
      </c>
      <c r="AE32">
        <v>330</v>
      </c>
      <c r="AF32">
        <v>291</v>
      </c>
      <c r="AG32">
        <v>0</v>
      </c>
      <c r="AH32">
        <v>470</v>
      </c>
      <c r="AI32">
        <v>560</v>
      </c>
      <c r="AJ32">
        <v>1034</v>
      </c>
      <c r="AK32">
        <v>201</v>
      </c>
      <c r="AL32">
        <v>275</v>
      </c>
      <c r="AM32">
        <v>360</v>
      </c>
      <c r="AN32">
        <v>1413</v>
      </c>
      <c r="AO32">
        <v>794</v>
      </c>
      <c r="AP32">
        <v>998</v>
      </c>
      <c r="AQ32">
        <v>757</v>
      </c>
      <c r="AR32">
        <v>895</v>
      </c>
      <c r="AS32">
        <v>208</v>
      </c>
      <c r="AT32">
        <v>1054</v>
      </c>
      <c r="AU32">
        <v>534</v>
      </c>
      <c r="AV32">
        <v>218</v>
      </c>
      <c r="AX32">
        <f t="shared" si="23"/>
        <v>0</v>
      </c>
      <c r="AY32">
        <f t="shared" si="24"/>
        <v>0</v>
      </c>
      <c r="AZ32">
        <f t="shared" si="25"/>
        <v>0</v>
      </c>
      <c r="BA32">
        <f t="shared" si="26"/>
        <v>0</v>
      </c>
      <c r="BB32">
        <f t="shared" si="27"/>
        <v>0</v>
      </c>
      <c r="BC32">
        <f t="shared" si="28"/>
        <v>0</v>
      </c>
      <c r="BD32">
        <f t="shared" si="29"/>
        <v>0</v>
      </c>
      <c r="BE32">
        <f t="shared" si="30"/>
        <v>0</v>
      </c>
      <c r="BF32">
        <f t="shared" si="31"/>
        <v>0</v>
      </c>
      <c r="BG32">
        <f t="shared" si="32"/>
        <v>0</v>
      </c>
      <c r="BH32">
        <f t="shared" si="33"/>
        <v>0</v>
      </c>
      <c r="BI32">
        <f t="shared" si="34"/>
        <v>0</v>
      </c>
      <c r="BJ32">
        <f t="shared" si="35"/>
        <v>0</v>
      </c>
      <c r="BK32">
        <f t="shared" si="36"/>
        <v>0</v>
      </c>
      <c r="BL32">
        <f t="shared" si="37"/>
        <v>0</v>
      </c>
      <c r="BM32">
        <f t="shared" si="38"/>
        <v>0</v>
      </c>
      <c r="BN32">
        <f t="shared" si="39"/>
        <v>0</v>
      </c>
      <c r="BO32">
        <f t="shared" si="40"/>
        <v>0</v>
      </c>
      <c r="BP32">
        <f t="shared" si="41"/>
        <v>0</v>
      </c>
      <c r="BQ32">
        <f t="shared" si="42"/>
        <v>0</v>
      </c>
    </row>
    <row r="33" spans="29:69">
      <c r="AC33">
        <v>1145</v>
      </c>
      <c r="AD33">
        <v>1494</v>
      </c>
      <c r="AE33">
        <v>602</v>
      </c>
      <c r="AF33">
        <v>184</v>
      </c>
      <c r="AG33">
        <v>470</v>
      </c>
      <c r="AH33">
        <v>0</v>
      </c>
      <c r="AI33">
        <v>137</v>
      </c>
      <c r="AJ33">
        <v>1486</v>
      </c>
      <c r="AK33">
        <v>375</v>
      </c>
      <c r="AL33">
        <v>200</v>
      </c>
      <c r="AM33">
        <v>550</v>
      </c>
      <c r="AN33">
        <v>1534</v>
      </c>
      <c r="AO33">
        <v>1264</v>
      </c>
      <c r="AP33">
        <v>1467</v>
      </c>
      <c r="AQ33">
        <v>297</v>
      </c>
      <c r="AR33">
        <v>1365</v>
      </c>
      <c r="AS33">
        <v>376</v>
      </c>
      <c r="AT33">
        <v>1449</v>
      </c>
      <c r="AU33">
        <v>1004</v>
      </c>
      <c r="AV33">
        <v>602</v>
      </c>
      <c r="AX33">
        <f t="shared" si="23"/>
        <v>0</v>
      </c>
      <c r="AY33">
        <f t="shared" si="24"/>
        <v>0</v>
      </c>
      <c r="AZ33">
        <f t="shared" si="25"/>
        <v>0</v>
      </c>
      <c r="BA33">
        <f t="shared" si="26"/>
        <v>0</v>
      </c>
      <c r="BB33">
        <f t="shared" si="27"/>
        <v>0</v>
      </c>
      <c r="BC33">
        <f t="shared" si="28"/>
        <v>0</v>
      </c>
      <c r="BD33">
        <f t="shared" si="29"/>
        <v>0</v>
      </c>
      <c r="BE33">
        <f t="shared" si="30"/>
        <v>0</v>
      </c>
      <c r="BF33">
        <f t="shared" si="31"/>
        <v>0</v>
      </c>
      <c r="BG33">
        <f t="shared" si="32"/>
        <v>0</v>
      </c>
      <c r="BH33">
        <f t="shared" si="33"/>
        <v>0</v>
      </c>
      <c r="BI33">
        <f t="shared" si="34"/>
        <v>0</v>
      </c>
      <c r="BJ33">
        <f t="shared" si="35"/>
        <v>0</v>
      </c>
      <c r="BK33">
        <f t="shared" si="36"/>
        <v>0</v>
      </c>
      <c r="BL33">
        <f t="shared" si="37"/>
        <v>0</v>
      </c>
      <c r="BM33">
        <f t="shared" si="38"/>
        <v>0</v>
      </c>
      <c r="BN33">
        <f t="shared" si="39"/>
        <v>0</v>
      </c>
      <c r="BO33">
        <f t="shared" si="40"/>
        <v>0</v>
      </c>
      <c r="BP33">
        <f t="shared" si="41"/>
        <v>0</v>
      </c>
      <c r="BQ33">
        <f t="shared" si="42"/>
        <v>0</v>
      </c>
    </row>
    <row r="34" spans="29:69">
      <c r="AC34">
        <v>1228</v>
      </c>
      <c r="AD34">
        <v>1626</v>
      </c>
      <c r="AE34">
        <v>731</v>
      </c>
      <c r="AF34">
        <v>271</v>
      </c>
      <c r="AG34">
        <v>560</v>
      </c>
      <c r="AH34">
        <v>137</v>
      </c>
      <c r="AI34">
        <v>0</v>
      </c>
      <c r="AJ34">
        <v>1591</v>
      </c>
      <c r="AK34">
        <v>422</v>
      </c>
      <c r="AL34">
        <v>287</v>
      </c>
      <c r="AM34">
        <v>684</v>
      </c>
      <c r="AN34">
        <v>1668</v>
      </c>
      <c r="AO34">
        <v>1347</v>
      </c>
      <c r="AP34">
        <v>1556</v>
      </c>
      <c r="AQ34">
        <v>202</v>
      </c>
      <c r="AR34">
        <v>1447</v>
      </c>
      <c r="AS34">
        <v>421</v>
      </c>
      <c r="AT34">
        <v>1572</v>
      </c>
      <c r="AU34">
        <v>1087</v>
      </c>
      <c r="AV34">
        <v>654</v>
      </c>
      <c r="AX34">
        <f t="shared" si="23"/>
        <v>0</v>
      </c>
      <c r="AY34">
        <f t="shared" si="24"/>
        <v>0</v>
      </c>
      <c r="AZ34">
        <f t="shared" si="25"/>
        <v>0</v>
      </c>
      <c r="BA34">
        <f t="shared" si="26"/>
        <v>0</v>
      </c>
      <c r="BB34">
        <f t="shared" si="27"/>
        <v>0</v>
      </c>
      <c r="BC34">
        <f t="shared" si="28"/>
        <v>0</v>
      </c>
      <c r="BD34">
        <f t="shared" si="29"/>
        <v>0</v>
      </c>
      <c r="BE34">
        <f t="shared" si="30"/>
        <v>0</v>
      </c>
      <c r="BF34">
        <f t="shared" si="31"/>
        <v>0</v>
      </c>
      <c r="BG34">
        <f t="shared" si="32"/>
        <v>0</v>
      </c>
      <c r="BH34">
        <f t="shared" si="33"/>
        <v>0</v>
      </c>
      <c r="BI34">
        <f t="shared" si="34"/>
        <v>0</v>
      </c>
      <c r="BJ34">
        <f t="shared" si="35"/>
        <v>0</v>
      </c>
      <c r="BK34">
        <f t="shared" si="36"/>
        <v>0</v>
      </c>
      <c r="BL34">
        <f t="shared" si="37"/>
        <v>0</v>
      </c>
      <c r="BM34">
        <f t="shared" si="38"/>
        <v>0</v>
      </c>
      <c r="BN34">
        <f t="shared" si="39"/>
        <v>0</v>
      </c>
      <c r="BO34">
        <f t="shared" si="40"/>
        <v>0</v>
      </c>
      <c r="BP34">
        <f t="shared" si="41"/>
        <v>0</v>
      </c>
      <c r="BQ34">
        <f t="shared" si="42"/>
        <v>0</v>
      </c>
    </row>
    <row r="35" spans="29:69">
      <c r="AC35">
        <v>455</v>
      </c>
      <c r="AD35">
        <v>632</v>
      </c>
      <c r="AE35">
        <v>941</v>
      </c>
      <c r="AF35">
        <v>1320</v>
      </c>
      <c r="AG35">
        <v>1034</v>
      </c>
      <c r="AH35">
        <v>1486</v>
      </c>
      <c r="AI35">
        <v>1591</v>
      </c>
      <c r="AJ35">
        <v>0</v>
      </c>
      <c r="AK35">
        <v>1210</v>
      </c>
      <c r="AL35">
        <v>1305</v>
      </c>
      <c r="AM35">
        <v>1026</v>
      </c>
      <c r="AN35">
        <v>1329</v>
      </c>
      <c r="AO35">
        <v>393</v>
      </c>
      <c r="AP35">
        <v>242</v>
      </c>
      <c r="AQ35">
        <v>1782</v>
      </c>
      <c r="AR35">
        <v>349</v>
      </c>
      <c r="AS35">
        <v>1215</v>
      </c>
      <c r="AT35">
        <v>360</v>
      </c>
      <c r="AU35">
        <v>565</v>
      </c>
      <c r="AV35">
        <v>1025</v>
      </c>
      <c r="AX35">
        <f t="shared" si="23"/>
        <v>0</v>
      </c>
      <c r="AY35">
        <f t="shared" si="24"/>
        <v>0</v>
      </c>
      <c r="AZ35">
        <f t="shared" si="25"/>
        <v>0</v>
      </c>
      <c r="BA35">
        <f t="shared" si="26"/>
        <v>0</v>
      </c>
      <c r="BB35">
        <f t="shared" si="27"/>
        <v>0</v>
      </c>
      <c r="BC35">
        <f t="shared" si="28"/>
        <v>0</v>
      </c>
      <c r="BD35">
        <f t="shared" si="29"/>
        <v>0</v>
      </c>
      <c r="BE35">
        <f t="shared" si="30"/>
        <v>0</v>
      </c>
      <c r="BF35">
        <f t="shared" si="31"/>
        <v>0</v>
      </c>
      <c r="BG35">
        <f t="shared" si="32"/>
        <v>0</v>
      </c>
      <c r="BH35">
        <f t="shared" si="33"/>
        <v>0</v>
      </c>
      <c r="BI35">
        <f t="shared" si="34"/>
        <v>0</v>
      </c>
      <c r="BJ35">
        <f t="shared" si="35"/>
        <v>0</v>
      </c>
      <c r="BK35">
        <f t="shared" si="36"/>
        <v>0</v>
      </c>
      <c r="BL35">
        <f t="shared" si="37"/>
        <v>0</v>
      </c>
      <c r="BM35">
        <f t="shared" si="38"/>
        <v>0</v>
      </c>
      <c r="BN35">
        <f t="shared" si="39"/>
        <v>0</v>
      </c>
      <c r="BO35">
        <f t="shared" si="40"/>
        <v>0</v>
      </c>
      <c r="BP35">
        <f t="shared" si="41"/>
        <v>0</v>
      </c>
      <c r="BQ35">
        <f t="shared" si="42"/>
        <v>0</v>
      </c>
    </row>
    <row r="36" spans="29:69">
      <c r="AC36">
        <v>817</v>
      </c>
      <c r="AD36">
        <v>1362</v>
      </c>
      <c r="AE36">
        <v>509</v>
      </c>
      <c r="AF36">
        <v>200</v>
      </c>
      <c r="AG36">
        <v>201</v>
      </c>
      <c r="AH36">
        <v>375</v>
      </c>
      <c r="AI36">
        <v>422</v>
      </c>
      <c r="AJ36">
        <v>1210</v>
      </c>
      <c r="AK36">
        <v>0</v>
      </c>
      <c r="AL36">
        <v>188</v>
      </c>
      <c r="AM36">
        <v>517</v>
      </c>
      <c r="AN36">
        <v>1584</v>
      </c>
      <c r="AO36">
        <v>933</v>
      </c>
      <c r="AP36">
        <v>1149</v>
      </c>
      <c r="AQ36">
        <v>624</v>
      </c>
      <c r="AR36">
        <v>1034</v>
      </c>
      <c r="AS36">
        <v>8</v>
      </c>
      <c r="AT36">
        <v>1252</v>
      </c>
      <c r="AU36">
        <v>677</v>
      </c>
      <c r="AV36">
        <v>232</v>
      </c>
      <c r="AX36">
        <f t="shared" si="23"/>
        <v>0</v>
      </c>
      <c r="AY36">
        <f t="shared" si="24"/>
        <v>0</v>
      </c>
      <c r="AZ36">
        <f t="shared" si="25"/>
        <v>0</v>
      </c>
      <c r="BA36">
        <f t="shared" si="26"/>
        <v>0</v>
      </c>
      <c r="BB36">
        <f t="shared" si="27"/>
        <v>0</v>
      </c>
      <c r="BC36">
        <f t="shared" si="28"/>
        <v>0</v>
      </c>
      <c r="BD36">
        <f t="shared" si="29"/>
        <v>0</v>
      </c>
      <c r="BE36">
        <f t="shared" si="30"/>
        <v>0</v>
      </c>
      <c r="BF36">
        <f t="shared" si="31"/>
        <v>0</v>
      </c>
      <c r="BG36">
        <f t="shared" si="32"/>
        <v>0</v>
      </c>
      <c r="BH36">
        <f t="shared" si="33"/>
        <v>0</v>
      </c>
      <c r="BI36">
        <f t="shared" si="34"/>
        <v>0</v>
      </c>
      <c r="BJ36">
        <f t="shared" si="35"/>
        <v>0</v>
      </c>
      <c r="BK36">
        <f t="shared" si="36"/>
        <v>0</v>
      </c>
      <c r="BL36">
        <f t="shared" si="37"/>
        <v>0</v>
      </c>
      <c r="BM36">
        <f t="shared" si="38"/>
        <v>0</v>
      </c>
      <c r="BN36">
        <f t="shared" si="39"/>
        <v>0</v>
      </c>
      <c r="BO36">
        <f t="shared" si="40"/>
        <v>0</v>
      </c>
      <c r="BP36">
        <f t="shared" si="41"/>
        <v>0</v>
      </c>
      <c r="BQ36">
        <f t="shared" si="42"/>
        <v>0</v>
      </c>
    </row>
    <row r="37" spans="29:69">
      <c r="AC37">
        <v>948</v>
      </c>
      <c r="AD37">
        <v>1369</v>
      </c>
      <c r="AE37">
        <v>476</v>
      </c>
      <c r="AF37">
        <v>16</v>
      </c>
      <c r="AG37">
        <v>275</v>
      </c>
      <c r="AH37">
        <v>200</v>
      </c>
      <c r="AI37">
        <v>287</v>
      </c>
      <c r="AJ37">
        <v>1305</v>
      </c>
      <c r="AK37">
        <v>188</v>
      </c>
      <c r="AL37">
        <v>0</v>
      </c>
      <c r="AM37">
        <v>450</v>
      </c>
      <c r="AN37">
        <v>1500</v>
      </c>
      <c r="AO37">
        <v>1068</v>
      </c>
      <c r="AP37">
        <v>1273</v>
      </c>
      <c r="AQ37">
        <v>482</v>
      </c>
      <c r="AR37">
        <v>1168</v>
      </c>
      <c r="AS37">
        <v>191</v>
      </c>
      <c r="AT37">
        <v>1296</v>
      </c>
      <c r="AU37">
        <v>807</v>
      </c>
      <c r="AV37">
        <v>406</v>
      </c>
      <c r="AX37">
        <f t="shared" si="23"/>
        <v>0</v>
      </c>
      <c r="AY37">
        <f t="shared" si="24"/>
        <v>0</v>
      </c>
      <c r="AZ37">
        <f t="shared" si="25"/>
        <v>0</v>
      </c>
      <c r="BA37">
        <f t="shared" si="26"/>
        <v>0</v>
      </c>
      <c r="BB37">
        <f t="shared" si="27"/>
        <v>0</v>
      </c>
      <c r="BC37">
        <f t="shared" si="28"/>
        <v>0</v>
      </c>
      <c r="BD37">
        <f t="shared" si="29"/>
        <v>0</v>
      </c>
      <c r="BE37">
        <f t="shared" si="30"/>
        <v>0</v>
      </c>
      <c r="BF37">
        <f t="shared" si="31"/>
        <v>0</v>
      </c>
      <c r="BG37">
        <f t="shared" si="32"/>
        <v>0</v>
      </c>
      <c r="BH37">
        <f t="shared" si="33"/>
        <v>0</v>
      </c>
      <c r="BI37">
        <f t="shared" si="34"/>
        <v>0</v>
      </c>
      <c r="BJ37">
        <f t="shared" si="35"/>
        <v>0</v>
      </c>
      <c r="BK37">
        <f t="shared" si="36"/>
        <v>0</v>
      </c>
      <c r="BL37">
        <f t="shared" si="37"/>
        <v>0</v>
      </c>
      <c r="BM37">
        <f t="shared" si="38"/>
        <v>0</v>
      </c>
      <c r="BN37">
        <f t="shared" si="39"/>
        <v>0</v>
      </c>
      <c r="BO37">
        <f t="shared" si="40"/>
        <v>0</v>
      </c>
      <c r="BP37">
        <f t="shared" si="41"/>
        <v>0</v>
      </c>
      <c r="BQ37">
        <f t="shared" si="42"/>
        <v>0</v>
      </c>
    </row>
    <row r="38" spans="29:69">
      <c r="AC38">
        <v>809</v>
      </c>
      <c r="AD38">
        <v>944</v>
      </c>
      <c r="AE38">
        <v>90</v>
      </c>
      <c r="AF38">
        <v>457</v>
      </c>
      <c r="AG38">
        <v>360</v>
      </c>
      <c r="AH38">
        <v>550</v>
      </c>
      <c r="AI38">
        <v>684</v>
      </c>
      <c r="AJ38">
        <v>1026</v>
      </c>
      <c r="AK38">
        <v>517</v>
      </c>
      <c r="AL38">
        <v>450</v>
      </c>
      <c r="AM38">
        <v>0</v>
      </c>
      <c r="AN38">
        <v>1068</v>
      </c>
      <c r="AO38">
        <v>920</v>
      </c>
      <c r="AP38">
        <v>1075</v>
      </c>
      <c r="AQ38">
        <v>834</v>
      </c>
      <c r="AR38">
        <v>1010</v>
      </c>
      <c r="AS38">
        <v>524</v>
      </c>
      <c r="AT38">
        <v>920</v>
      </c>
      <c r="AU38">
        <v>690</v>
      </c>
      <c r="AV38">
        <v>570</v>
      </c>
      <c r="AX38">
        <f t="shared" si="23"/>
        <v>0</v>
      </c>
      <c r="AY38">
        <f t="shared" si="24"/>
        <v>0</v>
      </c>
      <c r="AZ38">
        <f t="shared" si="25"/>
        <v>0</v>
      </c>
      <c r="BA38">
        <f t="shared" si="26"/>
        <v>0</v>
      </c>
      <c r="BB38">
        <f t="shared" si="27"/>
        <v>0</v>
      </c>
      <c r="BC38">
        <f t="shared" si="28"/>
        <v>0</v>
      </c>
      <c r="BD38">
        <f t="shared" si="29"/>
        <v>0</v>
      </c>
      <c r="BE38">
        <f t="shared" si="30"/>
        <v>0</v>
      </c>
      <c r="BF38">
        <f t="shared" si="31"/>
        <v>0</v>
      </c>
      <c r="BG38">
        <f t="shared" si="32"/>
        <v>0</v>
      </c>
      <c r="BH38">
        <f t="shared" si="33"/>
        <v>0</v>
      </c>
      <c r="BI38">
        <f t="shared" si="34"/>
        <v>0</v>
      </c>
      <c r="BJ38">
        <f t="shared" si="35"/>
        <v>0</v>
      </c>
      <c r="BK38">
        <f t="shared" si="36"/>
        <v>0</v>
      </c>
      <c r="BL38">
        <f t="shared" si="37"/>
        <v>0</v>
      </c>
      <c r="BM38">
        <f t="shared" si="38"/>
        <v>0</v>
      </c>
      <c r="BN38">
        <f t="shared" si="39"/>
        <v>0</v>
      </c>
      <c r="BO38">
        <f t="shared" si="40"/>
        <v>0</v>
      </c>
      <c r="BP38">
        <f t="shared" si="41"/>
        <v>0</v>
      </c>
      <c r="BQ38">
        <f t="shared" si="42"/>
        <v>0</v>
      </c>
    </row>
    <row r="39" spans="29:69">
      <c r="AC39">
        <v>1492</v>
      </c>
      <c r="AD39">
        <v>723</v>
      </c>
      <c r="AE39">
        <v>1083</v>
      </c>
      <c r="AF39">
        <v>1504</v>
      </c>
      <c r="AG39">
        <v>1413</v>
      </c>
      <c r="AH39">
        <v>1534</v>
      </c>
      <c r="AI39">
        <v>1668</v>
      </c>
      <c r="AJ39">
        <v>1329</v>
      </c>
      <c r="AK39">
        <v>1584</v>
      </c>
      <c r="AL39">
        <v>1500</v>
      </c>
      <c r="AM39">
        <v>1068</v>
      </c>
      <c r="AN39">
        <v>0</v>
      </c>
      <c r="AO39">
        <v>1543</v>
      </c>
      <c r="AP39">
        <v>1539</v>
      </c>
      <c r="AQ39">
        <v>1746</v>
      </c>
      <c r="AR39">
        <v>1578</v>
      </c>
      <c r="AS39">
        <v>1592</v>
      </c>
      <c r="AT39">
        <v>977</v>
      </c>
      <c r="AU39">
        <v>1462</v>
      </c>
      <c r="AV39">
        <v>1598</v>
      </c>
      <c r="AX39">
        <f t="shared" si="23"/>
        <v>0</v>
      </c>
      <c r="AY39">
        <f t="shared" si="24"/>
        <v>0</v>
      </c>
      <c r="AZ39">
        <f t="shared" si="25"/>
        <v>0</v>
      </c>
      <c r="BA39">
        <f t="shared" si="26"/>
        <v>0</v>
      </c>
      <c r="BB39">
        <f t="shared" si="27"/>
        <v>0</v>
      </c>
      <c r="BC39">
        <f t="shared" si="28"/>
        <v>0</v>
      </c>
      <c r="BD39">
        <f t="shared" si="29"/>
        <v>0</v>
      </c>
      <c r="BE39">
        <f t="shared" si="30"/>
        <v>0</v>
      </c>
      <c r="BF39">
        <f t="shared" si="31"/>
        <v>0</v>
      </c>
      <c r="BG39">
        <f t="shared" si="32"/>
        <v>0</v>
      </c>
      <c r="BH39">
        <f t="shared" si="33"/>
        <v>0</v>
      </c>
      <c r="BI39">
        <f t="shared" si="34"/>
        <v>0</v>
      </c>
      <c r="BJ39">
        <f t="shared" si="35"/>
        <v>0</v>
      </c>
      <c r="BK39">
        <f t="shared" si="36"/>
        <v>0</v>
      </c>
      <c r="BL39">
        <f t="shared" si="37"/>
        <v>0</v>
      </c>
      <c r="BM39">
        <f t="shared" si="38"/>
        <v>0</v>
      </c>
      <c r="BN39">
        <f t="shared" si="39"/>
        <v>0</v>
      </c>
      <c r="BO39">
        <f t="shared" si="40"/>
        <v>0</v>
      </c>
      <c r="BP39">
        <f t="shared" si="41"/>
        <v>0</v>
      </c>
      <c r="BQ39">
        <f t="shared" si="42"/>
        <v>0</v>
      </c>
    </row>
    <row r="40" spans="29:69">
      <c r="AC40">
        <v>120</v>
      </c>
      <c r="AD40">
        <v>928</v>
      </c>
      <c r="AE40">
        <v>831</v>
      </c>
      <c r="AF40">
        <v>1084</v>
      </c>
      <c r="AG40">
        <v>794</v>
      </c>
      <c r="AH40">
        <v>1264</v>
      </c>
      <c r="AI40">
        <v>1347</v>
      </c>
      <c r="AJ40">
        <v>393</v>
      </c>
      <c r="AK40">
        <v>933</v>
      </c>
      <c r="AL40">
        <v>1068</v>
      </c>
      <c r="AM40">
        <v>920</v>
      </c>
      <c r="AN40">
        <v>1543</v>
      </c>
      <c r="AO40">
        <v>0</v>
      </c>
      <c r="AP40">
        <v>225</v>
      </c>
      <c r="AQ40">
        <v>1547</v>
      </c>
      <c r="AR40">
        <v>101</v>
      </c>
      <c r="AS40">
        <v>937</v>
      </c>
      <c r="AT40">
        <v>673</v>
      </c>
      <c r="AU40">
        <v>261</v>
      </c>
      <c r="AV40">
        <v>717</v>
      </c>
      <c r="AX40">
        <f t="shared" si="23"/>
        <v>0</v>
      </c>
      <c r="AY40">
        <f t="shared" si="24"/>
        <v>0</v>
      </c>
      <c r="AZ40">
        <f t="shared" si="25"/>
        <v>0</v>
      </c>
      <c r="BA40">
        <f t="shared" si="26"/>
        <v>0</v>
      </c>
      <c r="BB40">
        <f t="shared" si="27"/>
        <v>0</v>
      </c>
      <c r="BC40">
        <f t="shared" si="28"/>
        <v>0</v>
      </c>
      <c r="BD40">
        <f t="shared" si="29"/>
        <v>0</v>
      </c>
      <c r="BE40">
        <f t="shared" si="30"/>
        <v>0</v>
      </c>
      <c r="BF40">
        <f t="shared" si="31"/>
        <v>0</v>
      </c>
      <c r="BG40">
        <f t="shared" si="32"/>
        <v>0</v>
      </c>
      <c r="BH40">
        <f t="shared" si="33"/>
        <v>0</v>
      </c>
      <c r="BI40">
        <f t="shared" si="34"/>
        <v>0</v>
      </c>
      <c r="BJ40">
        <f t="shared" si="35"/>
        <v>0</v>
      </c>
      <c r="BK40">
        <f t="shared" si="36"/>
        <v>0</v>
      </c>
      <c r="BL40">
        <f t="shared" si="37"/>
        <v>0</v>
      </c>
      <c r="BM40">
        <f t="shared" si="38"/>
        <v>0</v>
      </c>
      <c r="BN40">
        <f t="shared" si="39"/>
        <v>0</v>
      </c>
      <c r="BO40">
        <f t="shared" si="40"/>
        <v>0</v>
      </c>
      <c r="BP40">
        <f t="shared" si="41"/>
        <v>0</v>
      </c>
      <c r="BQ40">
        <f t="shared" si="42"/>
        <v>0</v>
      </c>
    </row>
    <row r="41" spans="29:69">
      <c r="AC41">
        <v>333</v>
      </c>
      <c r="AD41">
        <v>863</v>
      </c>
      <c r="AE41">
        <v>985</v>
      </c>
      <c r="AF41">
        <v>1289</v>
      </c>
      <c r="AG41">
        <v>998</v>
      </c>
      <c r="AH41">
        <v>1467</v>
      </c>
      <c r="AI41">
        <v>1556</v>
      </c>
      <c r="AJ41">
        <v>242</v>
      </c>
      <c r="AK41">
        <v>1149</v>
      </c>
      <c r="AL41">
        <v>1273</v>
      </c>
      <c r="AM41">
        <v>1075</v>
      </c>
      <c r="AN41">
        <v>1539</v>
      </c>
      <c r="AO41">
        <v>225</v>
      </c>
      <c r="AP41">
        <v>0</v>
      </c>
      <c r="AQ41">
        <v>1754</v>
      </c>
      <c r="AR41">
        <v>138</v>
      </c>
      <c r="AS41">
        <v>1152</v>
      </c>
      <c r="AT41">
        <v>591</v>
      </c>
      <c r="AU41">
        <v>472</v>
      </c>
      <c r="AV41">
        <v>937</v>
      </c>
      <c r="AX41">
        <f t="shared" si="23"/>
        <v>0</v>
      </c>
      <c r="AY41">
        <f t="shared" si="24"/>
        <v>0</v>
      </c>
      <c r="AZ41">
        <f t="shared" si="25"/>
        <v>0</v>
      </c>
      <c r="BA41">
        <f t="shared" si="26"/>
        <v>0</v>
      </c>
      <c r="BB41">
        <f t="shared" si="27"/>
        <v>0</v>
      </c>
      <c r="BC41">
        <f t="shared" si="28"/>
        <v>0</v>
      </c>
      <c r="BD41">
        <f t="shared" si="29"/>
        <v>0</v>
      </c>
      <c r="BE41">
        <f t="shared" si="30"/>
        <v>0</v>
      </c>
      <c r="BF41">
        <f t="shared" si="31"/>
        <v>0</v>
      </c>
      <c r="BG41">
        <f t="shared" si="32"/>
        <v>0</v>
      </c>
      <c r="BH41">
        <f t="shared" si="33"/>
        <v>0</v>
      </c>
      <c r="BI41">
        <f t="shared" si="34"/>
        <v>0</v>
      </c>
      <c r="BJ41">
        <f t="shared" si="35"/>
        <v>0</v>
      </c>
      <c r="BK41">
        <f t="shared" si="36"/>
        <v>0</v>
      </c>
      <c r="BL41">
        <f t="shared" si="37"/>
        <v>0</v>
      </c>
      <c r="BM41">
        <f t="shared" si="38"/>
        <v>0</v>
      </c>
      <c r="BN41">
        <f t="shared" si="39"/>
        <v>0</v>
      </c>
      <c r="BO41">
        <f t="shared" si="40"/>
        <v>0</v>
      </c>
      <c r="BP41">
        <f t="shared" si="41"/>
        <v>0</v>
      </c>
      <c r="BQ41">
        <f t="shared" si="42"/>
        <v>0</v>
      </c>
    </row>
    <row r="42" spans="29:69">
      <c r="AC42">
        <v>1428</v>
      </c>
      <c r="AD42">
        <v>1777</v>
      </c>
      <c r="AE42">
        <v>893</v>
      </c>
      <c r="AF42">
        <v>466</v>
      </c>
      <c r="AG42">
        <v>757</v>
      </c>
      <c r="AH42">
        <v>297</v>
      </c>
      <c r="AI42">
        <v>202</v>
      </c>
      <c r="AJ42">
        <v>1782</v>
      </c>
      <c r="AK42">
        <v>624</v>
      </c>
      <c r="AL42">
        <v>482</v>
      </c>
      <c r="AM42">
        <v>834</v>
      </c>
      <c r="AN42">
        <v>1746</v>
      </c>
      <c r="AO42">
        <v>1547</v>
      </c>
      <c r="AP42">
        <v>1754</v>
      </c>
      <c r="AQ42">
        <v>0</v>
      </c>
      <c r="AR42">
        <v>1648</v>
      </c>
      <c r="AS42">
        <v>623</v>
      </c>
      <c r="AT42">
        <v>1743</v>
      </c>
      <c r="AU42">
        <v>1285</v>
      </c>
      <c r="AV42">
        <v>856</v>
      </c>
      <c r="AX42">
        <f t="shared" si="23"/>
        <v>0</v>
      </c>
      <c r="AY42">
        <f t="shared" si="24"/>
        <v>0</v>
      </c>
      <c r="AZ42">
        <f t="shared" si="25"/>
        <v>0</v>
      </c>
      <c r="BA42">
        <f t="shared" si="26"/>
        <v>0</v>
      </c>
      <c r="BB42">
        <f t="shared" si="27"/>
        <v>0</v>
      </c>
      <c r="BC42">
        <f t="shared" si="28"/>
        <v>0</v>
      </c>
      <c r="BD42">
        <f t="shared" si="29"/>
        <v>0</v>
      </c>
      <c r="BE42">
        <f t="shared" si="30"/>
        <v>0</v>
      </c>
      <c r="BF42">
        <f t="shared" si="31"/>
        <v>0</v>
      </c>
      <c r="BG42">
        <f t="shared" si="32"/>
        <v>0</v>
      </c>
      <c r="BH42">
        <f t="shared" si="33"/>
        <v>0</v>
      </c>
      <c r="BI42">
        <f t="shared" si="34"/>
        <v>0</v>
      </c>
      <c r="BJ42">
        <f t="shared" si="35"/>
        <v>0</v>
      </c>
      <c r="BK42">
        <f t="shared" si="36"/>
        <v>0</v>
      </c>
      <c r="BL42">
        <f t="shared" si="37"/>
        <v>0</v>
      </c>
      <c r="BM42">
        <f t="shared" si="38"/>
        <v>0</v>
      </c>
      <c r="BN42">
        <f t="shared" si="39"/>
        <v>0</v>
      </c>
      <c r="BO42">
        <f t="shared" si="40"/>
        <v>0</v>
      </c>
      <c r="BP42">
        <f t="shared" si="41"/>
        <v>0</v>
      </c>
      <c r="BQ42">
        <f t="shared" si="42"/>
        <v>0</v>
      </c>
    </row>
    <row r="43" spans="29:69">
      <c r="AC43">
        <v>220</v>
      </c>
      <c r="AD43">
        <v>933</v>
      </c>
      <c r="AE43">
        <v>920</v>
      </c>
      <c r="AF43">
        <v>1184</v>
      </c>
      <c r="AG43">
        <v>895</v>
      </c>
      <c r="AH43">
        <v>1365</v>
      </c>
      <c r="AI43">
        <v>1447</v>
      </c>
      <c r="AJ43">
        <v>349</v>
      </c>
      <c r="AK43">
        <v>1034</v>
      </c>
      <c r="AL43">
        <v>1168</v>
      </c>
      <c r="AM43">
        <v>1010</v>
      </c>
      <c r="AN43">
        <v>1578</v>
      </c>
      <c r="AO43">
        <v>101</v>
      </c>
      <c r="AP43">
        <v>138</v>
      </c>
      <c r="AQ43">
        <v>1648</v>
      </c>
      <c r="AR43">
        <v>0</v>
      </c>
      <c r="AS43">
        <v>1037</v>
      </c>
      <c r="AT43">
        <v>668</v>
      </c>
      <c r="AU43">
        <v>361</v>
      </c>
      <c r="AV43">
        <v>816</v>
      </c>
      <c r="AX43">
        <f t="shared" si="23"/>
        <v>0</v>
      </c>
      <c r="AY43">
        <f t="shared" si="24"/>
        <v>0</v>
      </c>
      <c r="AZ43">
        <f t="shared" si="25"/>
        <v>0</v>
      </c>
      <c r="BA43">
        <f t="shared" si="26"/>
        <v>0</v>
      </c>
      <c r="BB43">
        <f t="shared" si="27"/>
        <v>0</v>
      </c>
      <c r="BC43">
        <f t="shared" si="28"/>
        <v>0</v>
      </c>
      <c r="BD43">
        <f t="shared" si="29"/>
        <v>0</v>
      </c>
      <c r="BE43">
        <f t="shared" si="30"/>
        <v>0</v>
      </c>
      <c r="BF43">
        <f t="shared" si="31"/>
        <v>0</v>
      </c>
      <c r="BG43">
        <f t="shared" si="32"/>
        <v>0</v>
      </c>
      <c r="BH43">
        <f t="shared" si="33"/>
        <v>0</v>
      </c>
      <c r="BI43">
        <f t="shared" si="34"/>
        <v>0</v>
      </c>
      <c r="BJ43">
        <f t="shared" si="35"/>
        <v>0</v>
      </c>
      <c r="BK43">
        <f t="shared" si="36"/>
        <v>0</v>
      </c>
      <c r="BL43">
        <f t="shared" si="37"/>
        <v>0</v>
      </c>
      <c r="BM43">
        <f t="shared" si="38"/>
        <v>0</v>
      </c>
      <c r="BN43">
        <f t="shared" si="39"/>
        <v>0</v>
      </c>
      <c r="BO43">
        <f t="shared" si="40"/>
        <v>0</v>
      </c>
      <c r="BP43">
        <f t="shared" si="41"/>
        <v>0</v>
      </c>
      <c r="BQ43">
        <f t="shared" si="42"/>
        <v>0</v>
      </c>
    </row>
    <row r="44" spans="29:69">
      <c r="AC44">
        <v>821</v>
      </c>
      <c r="AD44">
        <v>1369</v>
      </c>
      <c r="AE44">
        <v>517</v>
      </c>
      <c r="AF44">
        <v>203</v>
      </c>
      <c r="AG44">
        <v>208</v>
      </c>
      <c r="AH44">
        <v>376</v>
      </c>
      <c r="AI44">
        <v>421</v>
      </c>
      <c r="AJ44">
        <v>1215</v>
      </c>
      <c r="AK44">
        <v>8</v>
      </c>
      <c r="AL44">
        <v>191</v>
      </c>
      <c r="AM44">
        <v>524</v>
      </c>
      <c r="AN44">
        <v>1592</v>
      </c>
      <c r="AO44">
        <v>937</v>
      </c>
      <c r="AP44">
        <v>1152</v>
      </c>
      <c r="AQ44">
        <v>623</v>
      </c>
      <c r="AR44">
        <v>1037</v>
      </c>
      <c r="AS44">
        <v>0</v>
      </c>
      <c r="AT44">
        <v>1259</v>
      </c>
      <c r="AU44">
        <v>680</v>
      </c>
      <c r="AV44">
        <v>233</v>
      </c>
      <c r="AX44">
        <f t="shared" si="23"/>
        <v>0</v>
      </c>
      <c r="AY44">
        <f t="shared" si="24"/>
        <v>0</v>
      </c>
      <c r="AZ44">
        <f t="shared" si="25"/>
        <v>0</v>
      </c>
      <c r="BA44">
        <f t="shared" si="26"/>
        <v>0</v>
      </c>
      <c r="BB44">
        <f t="shared" si="27"/>
        <v>0</v>
      </c>
      <c r="BC44">
        <f t="shared" si="28"/>
        <v>0</v>
      </c>
      <c r="BD44">
        <f t="shared" si="29"/>
        <v>0</v>
      </c>
      <c r="BE44">
        <f t="shared" si="30"/>
        <v>0</v>
      </c>
      <c r="BF44">
        <f t="shared" si="31"/>
        <v>0</v>
      </c>
      <c r="BG44">
        <f t="shared" si="32"/>
        <v>0</v>
      </c>
      <c r="BH44">
        <f t="shared" si="33"/>
        <v>0</v>
      </c>
      <c r="BI44">
        <f t="shared" si="34"/>
        <v>0</v>
      </c>
      <c r="BJ44">
        <f t="shared" si="35"/>
        <v>0</v>
      </c>
      <c r="BK44">
        <f t="shared" si="36"/>
        <v>0</v>
      </c>
      <c r="BL44">
        <f t="shared" si="37"/>
        <v>0</v>
      </c>
      <c r="BM44">
        <f t="shared" si="38"/>
        <v>0</v>
      </c>
      <c r="BN44">
        <f t="shared" si="39"/>
        <v>0</v>
      </c>
      <c r="BO44">
        <f t="shared" si="40"/>
        <v>0</v>
      </c>
      <c r="BP44">
        <f t="shared" si="41"/>
        <v>0</v>
      </c>
      <c r="BQ44">
        <f t="shared" si="42"/>
        <v>0</v>
      </c>
    </row>
    <row r="45" spans="29:69">
      <c r="AC45">
        <v>680</v>
      </c>
      <c r="AD45">
        <v>273</v>
      </c>
      <c r="AE45">
        <v>851</v>
      </c>
      <c r="AF45">
        <v>1309</v>
      </c>
      <c r="AG45">
        <v>1054</v>
      </c>
      <c r="AH45">
        <v>1449</v>
      </c>
      <c r="AI45">
        <v>1572</v>
      </c>
      <c r="AJ45">
        <v>360</v>
      </c>
      <c r="AK45">
        <v>1252</v>
      </c>
      <c r="AL45">
        <v>1296</v>
      </c>
      <c r="AM45">
        <v>920</v>
      </c>
      <c r="AN45">
        <v>977</v>
      </c>
      <c r="AO45">
        <v>673</v>
      </c>
      <c r="AP45">
        <v>591</v>
      </c>
      <c r="AQ45">
        <v>1743</v>
      </c>
      <c r="AR45">
        <v>668</v>
      </c>
      <c r="AS45">
        <v>1259</v>
      </c>
      <c r="AT45">
        <v>0</v>
      </c>
      <c r="AU45">
        <v>734</v>
      </c>
      <c r="AV45">
        <v>1119</v>
      </c>
      <c r="AX45">
        <f t="shared" si="23"/>
        <v>0</v>
      </c>
      <c r="AY45">
        <f t="shared" si="24"/>
        <v>0</v>
      </c>
      <c r="AZ45">
        <f t="shared" si="25"/>
        <v>0</v>
      </c>
      <c r="BA45">
        <f t="shared" si="26"/>
        <v>0</v>
      </c>
      <c r="BB45">
        <f t="shared" si="27"/>
        <v>0</v>
      </c>
      <c r="BC45">
        <f t="shared" si="28"/>
        <v>0</v>
      </c>
      <c r="BD45">
        <f t="shared" si="29"/>
        <v>0</v>
      </c>
      <c r="BE45">
        <f t="shared" si="30"/>
        <v>0</v>
      </c>
      <c r="BF45">
        <f t="shared" si="31"/>
        <v>0</v>
      </c>
      <c r="BG45">
        <f t="shared" si="32"/>
        <v>0</v>
      </c>
      <c r="BH45">
        <f t="shared" si="33"/>
        <v>0</v>
      </c>
      <c r="BI45">
        <f t="shared" si="34"/>
        <v>0</v>
      </c>
      <c r="BJ45">
        <f t="shared" si="35"/>
        <v>0</v>
      </c>
      <c r="BK45">
        <f t="shared" si="36"/>
        <v>0</v>
      </c>
      <c r="BL45">
        <f t="shared" si="37"/>
        <v>0</v>
      </c>
      <c r="BM45">
        <f t="shared" si="38"/>
        <v>0</v>
      </c>
      <c r="BN45">
        <f t="shared" si="39"/>
        <v>0</v>
      </c>
      <c r="BO45">
        <f t="shared" si="40"/>
        <v>0</v>
      </c>
      <c r="BP45">
        <f t="shared" si="41"/>
        <v>0</v>
      </c>
      <c r="BQ45">
        <f t="shared" si="42"/>
        <v>0</v>
      </c>
    </row>
    <row r="46" spans="29:69">
      <c r="AC46">
        <v>142</v>
      </c>
      <c r="AD46">
        <v>946</v>
      </c>
      <c r="AE46">
        <v>603</v>
      </c>
      <c r="AF46">
        <v>823</v>
      </c>
      <c r="AG46">
        <v>534</v>
      </c>
      <c r="AH46">
        <v>1004</v>
      </c>
      <c r="AI46">
        <v>1087</v>
      </c>
      <c r="AJ46">
        <v>565</v>
      </c>
      <c r="AK46">
        <v>677</v>
      </c>
      <c r="AL46">
        <v>807</v>
      </c>
      <c r="AM46">
        <v>690</v>
      </c>
      <c r="AN46">
        <v>1462</v>
      </c>
      <c r="AO46">
        <v>261</v>
      </c>
      <c r="AP46">
        <v>472</v>
      </c>
      <c r="AQ46">
        <v>1285</v>
      </c>
      <c r="AR46">
        <v>361</v>
      </c>
      <c r="AS46">
        <v>680</v>
      </c>
      <c r="AT46">
        <v>734</v>
      </c>
      <c r="AU46">
        <v>0</v>
      </c>
      <c r="AV46">
        <v>469</v>
      </c>
      <c r="AX46">
        <f t="shared" si="23"/>
        <v>0</v>
      </c>
      <c r="AY46">
        <f t="shared" si="24"/>
        <v>0</v>
      </c>
      <c r="AZ46">
        <f t="shared" si="25"/>
        <v>0</v>
      </c>
      <c r="BA46">
        <f t="shared" si="26"/>
        <v>0</v>
      </c>
      <c r="BB46">
        <f t="shared" si="27"/>
        <v>0</v>
      </c>
      <c r="BC46">
        <f t="shared" si="28"/>
        <v>0</v>
      </c>
      <c r="BD46">
        <f t="shared" si="29"/>
        <v>0</v>
      </c>
      <c r="BE46">
        <f t="shared" si="30"/>
        <v>0</v>
      </c>
      <c r="BF46">
        <f t="shared" si="31"/>
        <v>0</v>
      </c>
      <c r="BG46">
        <f t="shared" si="32"/>
        <v>0</v>
      </c>
      <c r="BH46">
        <f t="shared" si="33"/>
        <v>0</v>
      </c>
      <c r="BI46">
        <f t="shared" si="34"/>
        <v>0</v>
      </c>
      <c r="BJ46">
        <f t="shared" si="35"/>
        <v>0</v>
      </c>
      <c r="BK46">
        <f t="shared" si="36"/>
        <v>0</v>
      </c>
      <c r="BL46">
        <f t="shared" si="37"/>
        <v>0</v>
      </c>
      <c r="BM46">
        <f t="shared" si="38"/>
        <v>0</v>
      </c>
      <c r="BN46">
        <f t="shared" si="39"/>
        <v>0</v>
      </c>
      <c r="BO46">
        <f t="shared" si="40"/>
        <v>0</v>
      </c>
      <c r="BP46">
        <f t="shared" si="41"/>
        <v>0</v>
      </c>
      <c r="BQ46">
        <f t="shared" si="42"/>
        <v>0</v>
      </c>
    </row>
    <row r="47" spans="29:69">
      <c r="AC47">
        <v>605</v>
      </c>
      <c r="AD47">
        <v>1268</v>
      </c>
      <c r="AE47">
        <v>525</v>
      </c>
      <c r="AF47">
        <v>421</v>
      </c>
      <c r="AG47">
        <v>218</v>
      </c>
      <c r="AH47">
        <v>602</v>
      </c>
      <c r="AI47">
        <v>654</v>
      </c>
      <c r="AJ47">
        <v>1025</v>
      </c>
      <c r="AK47">
        <v>232</v>
      </c>
      <c r="AL47">
        <v>406</v>
      </c>
      <c r="AM47">
        <v>570</v>
      </c>
      <c r="AN47">
        <v>1598</v>
      </c>
      <c r="AO47">
        <v>717</v>
      </c>
      <c r="AP47">
        <v>937</v>
      </c>
      <c r="AQ47">
        <v>856</v>
      </c>
      <c r="AR47">
        <v>816</v>
      </c>
      <c r="AS47">
        <v>233</v>
      </c>
      <c r="AT47">
        <v>1119</v>
      </c>
      <c r="AU47">
        <v>469</v>
      </c>
      <c r="AV47">
        <v>0</v>
      </c>
      <c r="AX47">
        <f t="shared" si="23"/>
        <v>0</v>
      </c>
      <c r="AY47">
        <f t="shared" si="24"/>
        <v>0</v>
      </c>
      <c r="AZ47">
        <f t="shared" si="25"/>
        <v>0</v>
      </c>
      <c r="BA47">
        <f t="shared" si="26"/>
        <v>0</v>
      </c>
      <c r="BB47">
        <f t="shared" si="27"/>
        <v>0</v>
      </c>
      <c r="BC47">
        <f t="shared" si="28"/>
        <v>0</v>
      </c>
      <c r="BD47">
        <f t="shared" si="29"/>
        <v>0</v>
      </c>
      <c r="BE47">
        <f t="shared" si="30"/>
        <v>0</v>
      </c>
      <c r="BF47">
        <f t="shared" si="31"/>
        <v>0</v>
      </c>
      <c r="BG47">
        <f t="shared" si="32"/>
        <v>0</v>
      </c>
      <c r="BH47">
        <f t="shared" si="33"/>
        <v>0</v>
      </c>
      <c r="BI47">
        <f t="shared" si="34"/>
        <v>0</v>
      </c>
      <c r="BJ47">
        <f t="shared" si="35"/>
        <v>0</v>
      </c>
      <c r="BK47">
        <f t="shared" si="36"/>
        <v>0</v>
      </c>
      <c r="BL47">
        <f t="shared" si="37"/>
        <v>0</v>
      </c>
      <c r="BM47">
        <f t="shared" si="38"/>
        <v>0</v>
      </c>
      <c r="BN47">
        <f t="shared" si="39"/>
        <v>0</v>
      </c>
      <c r="BO47">
        <f t="shared" si="40"/>
        <v>0</v>
      </c>
      <c r="BP47">
        <f t="shared" si="41"/>
        <v>0</v>
      </c>
      <c r="BQ47">
        <f t="shared" si="42"/>
        <v>0</v>
      </c>
    </row>
    <row r="52" spans="29:71">
      <c r="AC52">
        <v>0</v>
      </c>
      <c r="AD52">
        <v>918</v>
      </c>
      <c r="AE52">
        <v>719</v>
      </c>
      <c r="AF52">
        <v>964</v>
      </c>
      <c r="AG52">
        <v>675</v>
      </c>
      <c r="AH52">
        <v>1145</v>
      </c>
      <c r="AI52">
        <v>1228</v>
      </c>
      <c r="AJ52">
        <v>455</v>
      </c>
      <c r="AK52">
        <v>817</v>
      </c>
      <c r="AL52">
        <v>948</v>
      </c>
      <c r="AM52">
        <v>809</v>
      </c>
      <c r="AN52">
        <v>1492</v>
      </c>
      <c r="AO52">
        <v>120</v>
      </c>
      <c r="AP52">
        <v>333</v>
      </c>
      <c r="AQ52">
        <v>1428</v>
      </c>
      <c r="AR52">
        <v>220</v>
      </c>
      <c r="AS52">
        <v>821</v>
      </c>
      <c r="AT52">
        <v>680</v>
      </c>
      <c r="AU52">
        <v>142</v>
      </c>
      <c r="AV52">
        <v>605</v>
      </c>
      <c r="AX52">
        <f t="shared" ref="AX52:AX68" si="43">AC52*C54</f>
        <v>0</v>
      </c>
      <c r="AY52">
        <f t="shared" ref="AY52:AY68" si="44">AD52*D54</f>
        <v>0</v>
      </c>
      <c r="AZ52">
        <f t="shared" ref="AZ52:AZ68" si="45">AE52*E54</f>
        <v>0</v>
      </c>
      <c r="BA52">
        <f t="shared" ref="BA52:BA68" si="46">AF52*F54</f>
        <v>0</v>
      </c>
      <c r="BB52">
        <f t="shared" ref="BB52:BB68" si="47">AG52*G54</f>
        <v>0</v>
      </c>
      <c r="BC52">
        <f t="shared" ref="BC52:BC68" si="48">AH52*H54</f>
        <v>0</v>
      </c>
      <c r="BD52">
        <f t="shared" ref="BD52:BD68" si="49">AI52*I54</f>
        <v>0</v>
      </c>
      <c r="BE52">
        <f t="shared" ref="BE52:BE68" si="50">AJ52*J54</f>
        <v>0</v>
      </c>
      <c r="BF52">
        <f t="shared" ref="BF52:BF68" si="51">AK52*K54</f>
        <v>0</v>
      </c>
      <c r="BG52">
        <f t="shared" ref="BG52:BG68" si="52">AL52*L54</f>
        <v>0</v>
      </c>
      <c r="BH52">
        <f t="shared" ref="BH52:BH68" si="53">AM52*M54</f>
        <v>0</v>
      </c>
      <c r="BI52">
        <f t="shared" ref="BI52:BI68" si="54">AN52*N54</f>
        <v>0</v>
      </c>
      <c r="BJ52">
        <f t="shared" ref="BJ52:BJ68" si="55">AO52*O54</f>
        <v>0</v>
      </c>
      <c r="BK52">
        <f t="shared" ref="BK52:BK68" si="56">AP52*P54</f>
        <v>0</v>
      </c>
      <c r="BL52">
        <f t="shared" ref="BL52:BL68" si="57">AQ52*Q54</f>
        <v>0</v>
      </c>
      <c r="BM52">
        <f t="shared" ref="BM52:BM68" si="58">AR52*R54</f>
        <v>0</v>
      </c>
      <c r="BN52">
        <f t="shared" ref="BN52:BN68" si="59">AS52*S54</f>
        <v>0</v>
      </c>
      <c r="BO52">
        <f t="shared" ref="BO52:BO68" si="60">AT52*T54</f>
        <v>0</v>
      </c>
      <c r="BP52">
        <f t="shared" ref="BP52:BP68" si="61">AU52*U54</f>
        <v>0</v>
      </c>
      <c r="BQ52">
        <f t="shared" ref="BQ52:BQ68" si="62">AV52*V54</f>
        <v>0</v>
      </c>
      <c r="BS52" t="e">
        <f>SUM(AX52:BQ68)/SUM(C54:V70)</f>
        <v>#REF!</v>
      </c>
    </row>
    <row r="53" spans="29:71">
      <c r="AC53">
        <v>918</v>
      </c>
      <c r="AD53">
        <v>0</v>
      </c>
      <c r="AE53">
        <v>896</v>
      </c>
      <c r="AF53">
        <v>1380</v>
      </c>
      <c r="AG53">
        <v>1161</v>
      </c>
      <c r="AH53">
        <v>1494</v>
      </c>
      <c r="AI53">
        <v>1626</v>
      </c>
      <c r="AJ53">
        <v>632</v>
      </c>
      <c r="AK53">
        <v>1362</v>
      </c>
      <c r="AL53">
        <v>1369</v>
      </c>
      <c r="AM53">
        <v>944</v>
      </c>
      <c r="AN53">
        <v>723</v>
      </c>
      <c r="AO53">
        <v>928</v>
      </c>
      <c r="AP53">
        <v>863</v>
      </c>
      <c r="AQ53">
        <v>1777</v>
      </c>
      <c r="AR53">
        <v>933</v>
      </c>
      <c r="AS53">
        <v>1369</v>
      </c>
      <c r="AT53">
        <v>273</v>
      </c>
      <c r="AU53">
        <v>946</v>
      </c>
      <c r="AV53">
        <v>1268</v>
      </c>
      <c r="AX53">
        <f t="shared" si="43"/>
        <v>0</v>
      </c>
      <c r="AY53">
        <f t="shared" si="44"/>
        <v>0</v>
      </c>
      <c r="AZ53">
        <f t="shared" si="45"/>
        <v>0</v>
      </c>
      <c r="BA53">
        <f t="shared" si="46"/>
        <v>0</v>
      </c>
      <c r="BB53">
        <f t="shared" si="47"/>
        <v>0</v>
      </c>
      <c r="BC53">
        <f t="shared" si="48"/>
        <v>0</v>
      </c>
      <c r="BD53">
        <f t="shared" si="49"/>
        <v>0</v>
      </c>
      <c r="BE53">
        <f t="shared" si="50"/>
        <v>0</v>
      </c>
      <c r="BF53">
        <f t="shared" si="51"/>
        <v>0</v>
      </c>
      <c r="BG53">
        <f t="shared" si="52"/>
        <v>0</v>
      </c>
      <c r="BH53">
        <f t="shared" si="53"/>
        <v>0</v>
      </c>
      <c r="BI53">
        <f t="shared" si="54"/>
        <v>0</v>
      </c>
      <c r="BJ53">
        <f t="shared" si="55"/>
        <v>0</v>
      </c>
      <c r="BK53">
        <f t="shared" si="56"/>
        <v>0</v>
      </c>
      <c r="BL53">
        <f t="shared" si="57"/>
        <v>0</v>
      </c>
      <c r="BM53">
        <f t="shared" si="58"/>
        <v>0</v>
      </c>
      <c r="BN53">
        <f t="shared" si="59"/>
        <v>0</v>
      </c>
      <c r="BO53">
        <f t="shared" si="60"/>
        <v>0</v>
      </c>
      <c r="BP53">
        <f t="shared" si="61"/>
        <v>0</v>
      </c>
      <c r="BQ53">
        <f t="shared" si="62"/>
        <v>0</v>
      </c>
    </row>
    <row r="54" spans="29:71">
      <c r="AC54">
        <v>719</v>
      </c>
      <c r="AD54">
        <v>896</v>
      </c>
      <c r="AE54">
        <v>0</v>
      </c>
      <c r="AF54">
        <v>486</v>
      </c>
      <c r="AG54">
        <v>330</v>
      </c>
      <c r="AH54">
        <v>602</v>
      </c>
      <c r="AI54">
        <v>731</v>
      </c>
      <c r="AJ54">
        <v>941</v>
      </c>
      <c r="AK54">
        <v>509</v>
      </c>
      <c r="AL54">
        <v>476</v>
      </c>
      <c r="AM54">
        <v>90</v>
      </c>
      <c r="AN54">
        <v>1083</v>
      </c>
      <c r="AO54">
        <v>831</v>
      </c>
      <c r="AP54">
        <v>985</v>
      </c>
      <c r="AQ54">
        <v>893</v>
      </c>
      <c r="AR54">
        <v>920</v>
      </c>
      <c r="AS54">
        <v>517</v>
      </c>
      <c r="AT54">
        <v>851</v>
      </c>
      <c r="AU54">
        <v>603</v>
      </c>
      <c r="AV54">
        <v>525</v>
      </c>
      <c r="AX54">
        <f t="shared" si="43"/>
        <v>0</v>
      </c>
      <c r="AY54">
        <f t="shared" si="44"/>
        <v>0</v>
      </c>
      <c r="AZ54">
        <f t="shared" si="45"/>
        <v>0</v>
      </c>
      <c r="BA54">
        <f t="shared" si="46"/>
        <v>0</v>
      </c>
      <c r="BB54">
        <f t="shared" si="47"/>
        <v>0</v>
      </c>
      <c r="BC54">
        <f t="shared" si="48"/>
        <v>0</v>
      </c>
      <c r="BD54">
        <f t="shared" si="49"/>
        <v>0</v>
      </c>
      <c r="BE54">
        <f t="shared" si="50"/>
        <v>0</v>
      </c>
      <c r="BF54">
        <f t="shared" si="51"/>
        <v>0</v>
      </c>
      <c r="BG54">
        <f t="shared" si="52"/>
        <v>0</v>
      </c>
      <c r="BH54">
        <f t="shared" si="53"/>
        <v>0</v>
      </c>
      <c r="BI54">
        <f t="shared" si="54"/>
        <v>0</v>
      </c>
      <c r="BJ54">
        <f t="shared" si="55"/>
        <v>0</v>
      </c>
      <c r="BK54">
        <f t="shared" si="56"/>
        <v>0</v>
      </c>
      <c r="BL54">
        <f t="shared" si="57"/>
        <v>0</v>
      </c>
      <c r="BM54">
        <f t="shared" si="58"/>
        <v>0</v>
      </c>
      <c r="BN54">
        <f t="shared" si="59"/>
        <v>0</v>
      </c>
      <c r="BO54">
        <f t="shared" si="60"/>
        <v>0</v>
      </c>
      <c r="BP54">
        <f t="shared" si="61"/>
        <v>0</v>
      </c>
      <c r="BQ54">
        <f t="shared" si="62"/>
        <v>0</v>
      </c>
    </row>
    <row r="55" spans="29:71">
      <c r="AC55">
        <v>964</v>
      </c>
      <c r="AD55">
        <v>1380</v>
      </c>
      <c r="AE55">
        <v>486</v>
      </c>
      <c r="AF55">
        <v>0</v>
      </c>
      <c r="AG55">
        <v>291</v>
      </c>
      <c r="AH55">
        <v>184</v>
      </c>
      <c r="AI55">
        <v>271</v>
      </c>
      <c r="AJ55">
        <v>1320</v>
      </c>
      <c r="AK55">
        <v>200</v>
      </c>
      <c r="AL55">
        <v>16</v>
      </c>
      <c r="AM55">
        <v>457</v>
      </c>
      <c r="AN55">
        <v>1504</v>
      </c>
      <c r="AO55">
        <v>1084</v>
      </c>
      <c r="AP55">
        <v>1289</v>
      </c>
      <c r="AQ55">
        <v>466</v>
      </c>
      <c r="AR55">
        <v>1184</v>
      </c>
      <c r="AS55">
        <v>203</v>
      </c>
      <c r="AT55">
        <v>1309</v>
      </c>
      <c r="AU55">
        <v>823</v>
      </c>
      <c r="AV55">
        <v>421</v>
      </c>
      <c r="AX55">
        <f t="shared" si="43"/>
        <v>0</v>
      </c>
      <c r="AY55">
        <f t="shared" si="44"/>
        <v>0</v>
      </c>
      <c r="AZ55">
        <f t="shared" si="45"/>
        <v>0</v>
      </c>
      <c r="BA55">
        <f t="shared" si="46"/>
        <v>0</v>
      </c>
      <c r="BB55">
        <f t="shared" si="47"/>
        <v>0</v>
      </c>
      <c r="BC55">
        <f t="shared" si="48"/>
        <v>0</v>
      </c>
      <c r="BD55">
        <f t="shared" si="49"/>
        <v>0</v>
      </c>
      <c r="BE55">
        <f t="shared" si="50"/>
        <v>0</v>
      </c>
      <c r="BF55">
        <f t="shared" si="51"/>
        <v>0</v>
      </c>
      <c r="BG55">
        <f t="shared" si="52"/>
        <v>0</v>
      </c>
      <c r="BH55">
        <f t="shared" si="53"/>
        <v>0</v>
      </c>
      <c r="BI55">
        <f t="shared" si="54"/>
        <v>0</v>
      </c>
      <c r="BJ55">
        <f t="shared" si="55"/>
        <v>0</v>
      </c>
      <c r="BK55">
        <f t="shared" si="56"/>
        <v>0</v>
      </c>
      <c r="BL55">
        <f t="shared" si="57"/>
        <v>0</v>
      </c>
      <c r="BM55">
        <f t="shared" si="58"/>
        <v>0</v>
      </c>
      <c r="BN55">
        <f t="shared" si="59"/>
        <v>0</v>
      </c>
      <c r="BO55">
        <f t="shared" si="60"/>
        <v>0</v>
      </c>
      <c r="BP55">
        <f t="shared" si="61"/>
        <v>0</v>
      </c>
      <c r="BQ55">
        <f t="shared" si="62"/>
        <v>0</v>
      </c>
    </row>
    <row r="56" spans="29:71">
      <c r="AC56">
        <v>675</v>
      </c>
      <c r="AD56">
        <v>1161</v>
      </c>
      <c r="AE56">
        <v>330</v>
      </c>
      <c r="AF56">
        <v>291</v>
      </c>
      <c r="AG56">
        <v>0</v>
      </c>
      <c r="AH56">
        <v>470</v>
      </c>
      <c r="AI56">
        <v>560</v>
      </c>
      <c r="AJ56">
        <v>1034</v>
      </c>
      <c r="AK56">
        <v>201</v>
      </c>
      <c r="AL56">
        <v>275</v>
      </c>
      <c r="AM56">
        <v>360</v>
      </c>
      <c r="AN56">
        <v>1413</v>
      </c>
      <c r="AO56">
        <v>794</v>
      </c>
      <c r="AP56">
        <v>998</v>
      </c>
      <c r="AQ56">
        <v>757</v>
      </c>
      <c r="AR56">
        <v>895</v>
      </c>
      <c r="AS56">
        <v>208</v>
      </c>
      <c r="AT56">
        <v>1054</v>
      </c>
      <c r="AU56">
        <v>534</v>
      </c>
      <c r="AV56">
        <v>218</v>
      </c>
      <c r="AX56">
        <f t="shared" si="43"/>
        <v>0</v>
      </c>
      <c r="AY56">
        <f t="shared" si="44"/>
        <v>0</v>
      </c>
      <c r="AZ56">
        <f t="shared" si="45"/>
        <v>0</v>
      </c>
      <c r="BA56">
        <f t="shared" si="46"/>
        <v>0</v>
      </c>
      <c r="BB56">
        <f t="shared" si="47"/>
        <v>0</v>
      </c>
      <c r="BC56">
        <f t="shared" si="48"/>
        <v>0</v>
      </c>
      <c r="BD56">
        <f t="shared" si="49"/>
        <v>0</v>
      </c>
      <c r="BE56">
        <f t="shared" si="50"/>
        <v>0</v>
      </c>
      <c r="BF56">
        <f t="shared" si="51"/>
        <v>0</v>
      </c>
      <c r="BG56">
        <f t="shared" si="52"/>
        <v>0</v>
      </c>
      <c r="BH56">
        <f t="shared" si="53"/>
        <v>0</v>
      </c>
      <c r="BI56">
        <f t="shared" si="54"/>
        <v>0</v>
      </c>
      <c r="BJ56">
        <f t="shared" si="55"/>
        <v>0</v>
      </c>
      <c r="BK56">
        <f t="shared" si="56"/>
        <v>0</v>
      </c>
      <c r="BL56">
        <f t="shared" si="57"/>
        <v>0</v>
      </c>
      <c r="BM56">
        <f t="shared" si="58"/>
        <v>0</v>
      </c>
      <c r="BN56">
        <f t="shared" si="59"/>
        <v>0</v>
      </c>
      <c r="BO56">
        <f t="shared" si="60"/>
        <v>0</v>
      </c>
      <c r="BP56">
        <f t="shared" si="61"/>
        <v>0</v>
      </c>
      <c r="BQ56">
        <f t="shared" si="62"/>
        <v>0</v>
      </c>
    </row>
    <row r="57" spans="29:71">
      <c r="AC57">
        <v>1145</v>
      </c>
      <c r="AD57">
        <v>1494</v>
      </c>
      <c r="AE57">
        <v>602</v>
      </c>
      <c r="AF57">
        <v>184</v>
      </c>
      <c r="AG57">
        <v>470</v>
      </c>
      <c r="AH57">
        <v>0</v>
      </c>
      <c r="AI57">
        <v>137</v>
      </c>
      <c r="AJ57">
        <v>1486</v>
      </c>
      <c r="AK57">
        <v>375</v>
      </c>
      <c r="AL57">
        <v>200</v>
      </c>
      <c r="AM57">
        <v>550</v>
      </c>
      <c r="AN57">
        <v>1534</v>
      </c>
      <c r="AO57">
        <v>1264</v>
      </c>
      <c r="AP57">
        <v>1467</v>
      </c>
      <c r="AQ57">
        <v>297</v>
      </c>
      <c r="AR57">
        <v>1365</v>
      </c>
      <c r="AS57">
        <v>376</v>
      </c>
      <c r="AT57">
        <v>1449</v>
      </c>
      <c r="AU57">
        <v>1004</v>
      </c>
      <c r="AV57">
        <v>602</v>
      </c>
      <c r="AX57">
        <f t="shared" si="43"/>
        <v>0</v>
      </c>
      <c r="AY57">
        <f t="shared" si="44"/>
        <v>0</v>
      </c>
      <c r="AZ57">
        <f t="shared" si="45"/>
        <v>0</v>
      </c>
      <c r="BA57">
        <f t="shared" si="46"/>
        <v>0</v>
      </c>
      <c r="BB57">
        <f t="shared" si="47"/>
        <v>0</v>
      </c>
      <c r="BC57">
        <f t="shared" si="48"/>
        <v>0</v>
      </c>
      <c r="BD57">
        <f t="shared" si="49"/>
        <v>0</v>
      </c>
      <c r="BE57">
        <f t="shared" si="50"/>
        <v>0</v>
      </c>
      <c r="BF57">
        <f t="shared" si="51"/>
        <v>0</v>
      </c>
      <c r="BG57">
        <f t="shared" si="52"/>
        <v>0</v>
      </c>
      <c r="BH57">
        <f t="shared" si="53"/>
        <v>0</v>
      </c>
      <c r="BI57">
        <f t="shared" si="54"/>
        <v>0</v>
      </c>
      <c r="BJ57">
        <f t="shared" si="55"/>
        <v>0</v>
      </c>
      <c r="BK57">
        <f t="shared" si="56"/>
        <v>0</v>
      </c>
      <c r="BL57">
        <f t="shared" si="57"/>
        <v>0</v>
      </c>
      <c r="BM57">
        <f t="shared" si="58"/>
        <v>0</v>
      </c>
      <c r="BN57">
        <f t="shared" si="59"/>
        <v>0</v>
      </c>
      <c r="BO57">
        <f t="shared" si="60"/>
        <v>0</v>
      </c>
      <c r="BP57">
        <f t="shared" si="61"/>
        <v>0</v>
      </c>
      <c r="BQ57">
        <f t="shared" si="62"/>
        <v>0</v>
      </c>
    </row>
    <row r="58" spans="29:71">
      <c r="AC58">
        <v>1228</v>
      </c>
      <c r="AD58">
        <v>1626</v>
      </c>
      <c r="AE58">
        <v>731</v>
      </c>
      <c r="AF58">
        <v>271</v>
      </c>
      <c r="AG58">
        <v>560</v>
      </c>
      <c r="AH58">
        <v>137</v>
      </c>
      <c r="AI58">
        <v>0</v>
      </c>
      <c r="AJ58">
        <v>1591</v>
      </c>
      <c r="AK58">
        <v>422</v>
      </c>
      <c r="AL58">
        <v>287</v>
      </c>
      <c r="AM58">
        <v>684</v>
      </c>
      <c r="AN58">
        <v>1668</v>
      </c>
      <c r="AO58">
        <v>1347</v>
      </c>
      <c r="AP58">
        <v>1556</v>
      </c>
      <c r="AQ58">
        <v>202</v>
      </c>
      <c r="AR58">
        <v>1447</v>
      </c>
      <c r="AS58">
        <v>421</v>
      </c>
      <c r="AT58">
        <v>1572</v>
      </c>
      <c r="AU58">
        <v>1087</v>
      </c>
      <c r="AV58">
        <v>654</v>
      </c>
      <c r="AX58">
        <f t="shared" si="43"/>
        <v>0</v>
      </c>
      <c r="AY58">
        <f t="shared" si="44"/>
        <v>0</v>
      </c>
      <c r="AZ58">
        <f t="shared" si="45"/>
        <v>0</v>
      </c>
      <c r="BA58">
        <f t="shared" si="46"/>
        <v>0</v>
      </c>
      <c r="BB58">
        <f t="shared" si="47"/>
        <v>0</v>
      </c>
      <c r="BC58">
        <f t="shared" si="48"/>
        <v>0</v>
      </c>
      <c r="BD58">
        <f t="shared" si="49"/>
        <v>0</v>
      </c>
      <c r="BE58">
        <f t="shared" si="50"/>
        <v>0</v>
      </c>
      <c r="BF58">
        <f t="shared" si="51"/>
        <v>0</v>
      </c>
      <c r="BG58">
        <f t="shared" si="52"/>
        <v>0</v>
      </c>
      <c r="BH58">
        <f t="shared" si="53"/>
        <v>0</v>
      </c>
      <c r="BI58">
        <f t="shared" si="54"/>
        <v>0</v>
      </c>
      <c r="BJ58">
        <f t="shared" si="55"/>
        <v>0</v>
      </c>
      <c r="BK58">
        <f t="shared" si="56"/>
        <v>0</v>
      </c>
      <c r="BL58">
        <f t="shared" si="57"/>
        <v>0</v>
      </c>
      <c r="BM58">
        <f t="shared" si="58"/>
        <v>0</v>
      </c>
      <c r="BN58">
        <f t="shared" si="59"/>
        <v>0</v>
      </c>
      <c r="BO58">
        <f t="shared" si="60"/>
        <v>0</v>
      </c>
      <c r="BP58">
        <f t="shared" si="61"/>
        <v>0</v>
      </c>
      <c r="BQ58">
        <f t="shared" si="62"/>
        <v>0</v>
      </c>
    </row>
    <row r="59" spans="29:71">
      <c r="AC59">
        <v>455</v>
      </c>
      <c r="AD59">
        <v>632</v>
      </c>
      <c r="AE59">
        <v>941</v>
      </c>
      <c r="AF59">
        <v>1320</v>
      </c>
      <c r="AG59">
        <v>1034</v>
      </c>
      <c r="AH59">
        <v>1486</v>
      </c>
      <c r="AI59">
        <v>1591</v>
      </c>
      <c r="AJ59">
        <v>0</v>
      </c>
      <c r="AK59">
        <v>1210</v>
      </c>
      <c r="AL59">
        <v>1305</v>
      </c>
      <c r="AM59">
        <v>1026</v>
      </c>
      <c r="AN59">
        <v>1329</v>
      </c>
      <c r="AO59">
        <v>393</v>
      </c>
      <c r="AP59">
        <v>242</v>
      </c>
      <c r="AQ59">
        <v>1782</v>
      </c>
      <c r="AR59">
        <v>349</v>
      </c>
      <c r="AS59">
        <v>1215</v>
      </c>
      <c r="AT59">
        <v>360</v>
      </c>
      <c r="AU59">
        <v>565</v>
      </c>
      <c r="AV59">
        <v>1025</v>
      </c>
      <c r="AX59">
        <f t="shared" si="43"/>
        <v>0</v>
      </c>
      <c r="AY59">
        <f t="shared" si="44"/>
        <v>0</v>
      </c>
      <c r="AZ59">
        <f t="shared" si="45"/>
        <v>0</v>
      </c>
      <c r="BA59">
        <f t="shared" si="46"/>
        <v>0</v>
      </c>
      <c r="BB59">
        <f t="shared" si="47"/>
        <v>0</v>
      </c>
      <c r="BC59">
        <f t="shared" si="48"/>
        <v>0</v>
      </c>
      <c r="BD59">
        <f t="shared" si="49"/>
        <v>0</v>
      </c>
      <c r="BE59">
        <f t="shared" si="50"/>
        <v>0</v>
      </c>
      <c r="BF59">
        <f t="shared" si="51"/>
        <v>0</v>
      </c>
      <c r="BG59">
        <f t="shared" si="52"/>
        <v>0</v>
      </c>
      <c r="BH59">
        <f t="shared" si="53"/>
        <v>0</v>
      </c>
      <c r="BI59">
        <f t="shared" si="54"/>
        <v>0</v>
      </c>
      <c r="BJ59">
        <f t="shared" si="55"/>
        <v>0</v>
      </c>
      <c r="BK59">
        <f t="shared" si="56"/>
        <v>0</v>
      </c>
      <c r="BL59">
        <f t="shared" si="57"/>
        <v>0</v>
      </c>
      <c r="BM59">
        <f t="shared" si="58"/>
        <v>0</v>
      </c>
      <c r="BN59">
        <f t="shared" si="59"/>
        <v>0</v>
      </c>
      <c r="BO59">
        <f t="shared" si="60"/>
        <v>0</v>
      </c>
      <c r="BP59">
        <f t="shared" si="61"/>
        <v>0</v>
      </c>
      <c r="BQ59">
        <f t="shared" si="62"/>
        <v>0</v>
      </c>
    </row>
    <row r="60" spans="29:71">
      <c r="AC60">
        <v>817</v>
      </c>
      <c r="AD60">
        <v>1362</v>
      </c>
      <c r="AE60">
        <v>509</v>
      </c>
      <c r="AF60">
        <v>200</v>
      </c>
      <c r="AG60">
        <v>201</v>
      </c>
      <c r="AH60">
        <v>375</v>
      </c>
      <c r="AI60">
        <v>422</v>
      </c>
      <c r="AJ60">
        <v>1210</v>
      </c>
      <c r="AK60">
        <v>0</v>
      </c>
      <c r="AL60">
        <v>188</v>
      </c>
      <c r="AM60">
        <v>517</v>
      </c>
      <c r="AN60">
        <v>1584</v>
      </c>
      <c r="AO60">
        <v>933</v>
      </c>
      <c r="AP60">
        <v>1149</v>
      </c>
      <c r="AQ60">
        <v>624</v>
      </c>
      <c r="AR60">
        <v>1034</v>
      </c>
      <c r="AS60">
        <v>8</v>
      </c>
      <c r="AT60">
        <v>1252</v>
      </c>
      <c r="AU60">
        <v>677</v>
      </c>
      <c r="AV60">
        <v>232</v>
      </c>
      <c r="AX60">
        <f t="shared" si="43"/>
        <v>0</v>
      </c>
      <c r="AY60">
        <f t="shared" si="44"/>
        <v>0</v>
      </c>
      <c r="AZ60">
        <f t="shared" si="45"/>
        <v>0</v>
      </c>
      <c r="BA60">
        <f t="shared" si="46"/>
        <v>0</v>
      </c>
      <c r="BB60">
        <f t="shared" si="47"/>
        <v>0</v>
      </c>
      <c r="BC60">
        <f t="shared" si="48"/>
        <v>0</v>
      </c>
      <c r="BD60">
        <f t="shared" si="49"/>
        <v>0</v>
      </c>
      <c r="BE60">
        <f t="shared" si="50"/>
        <v>0</v>
      </c>
      <c r="BF60">
        <f t="shared" si="51"/>
        <v>0</v>
      </c>
      <c r="BG60">
        <f t="shared" si="52"/>
        <v>0</v>
      </c>
      <c r="BH60">
        <f t="shared" si="53"/>
        <v>0</v>
      </c>
      <c r="BI60">
        <f t="shared" si="54"/>
        <v>0</v>
      </c>
      <c r="BJ60">
        <f t="shared" si="55"/>
        <v>0</v>
      </c>
      <c r="BK60">
        <f t="shared" si="56"/>
        <v>0</v>
      </c>
      <c r="BL60">
        <f t="shared" si="57"/>
        <v>0</v>
      </c>
      <c r="BM60">
        <f t="shared" si="58"/>
        <v>0</v>
      </c>
      <c r="BN60">
        <f t="shared" si="59"/>
        <v>0</v>
      </c>
      <c r="BO60">
        <f t="shared" si="60"/>
        <v>0</v>
      </c>
      <c r="BP60">
        <f t="shared" si="61"/>
        <v>0</v>
      </c>
      <c r="BQ60">
        <f t="shared" si="62"/>
        <v>0</v>
      </c>
    </row>
    <row r="61" spans="29:71">
      <c r="AC61">
        <v>948</v>
      </c>
      <c r="AD61">
        <v>1369</v>
      </c>
      <c r="AE61">
        <v>476</v>
      </c>
      <c r="AF61">
        <v>16</v>
      </c>
      <c r="AG61">
        <v>275</v>
      </c>
      <c r="AH61">
        <v>200</v>
      </c>
      <c r="AI61">
        <v>287</v>
      </c>
      <c r="AJ61">
        <v>1305</v>
      </c>
      <c r="AK61">
        <v>188</v>
      </c>
      <c r="AL61">
        <v>0</v>
      </c>
      <c r="AM61">
        <v>450</v>
      </c>
      <c r="AN61">
        <v>1500</v>
      </c>
      <c r="AO61">
        <v>1068</v>
      </c>
      <c r="AP61">
        <v>1273</v>
      </c>
      <c r="AQ61">
        <v>482</v>
      </c>
      <c r="AR61">
        <v>1168</v>
      </c>
      <c r="AS61">
        <v>191</v>
      </c>
      <c r="AT61">
        <v>1296</v>
      </c>
      <c r="AU61">
        <v>807</v>
      </c>
      <c r="AV61">
        <v>406</v>
      </c>
      <c r="AX61">
        <f t="shared" si="43"/>
        <v>0</v>
      </c>
      <c r="AY61">
        <f t="shared" si="44"/>
        <v>0</v>
      </c>
      <c r="AZ61">
        <f t="shared" si="45"/>
        <v>0</v>
      </c>
      <c r="BA61">
        <f t="shared" si="46"/>
        <v>0</v>
      </c>
      <c r="BB61">
        <f t="shared" si="47"/>
        <v>0</v>
      </c>
      <c r="BC61">
        <f t="shared" si="48"/>
        <v>0</v>
      </c>
      <c r="BD61">
        <f t="shared" si="49"/>
        <v>0</v>
      </c>
      <c r="BE61">
        <f t="shared" si="50"/>
        <v>0</v>
      </c>
      <c r="BF61">
        <f t="shared" si="51"/>
        <v>0</v>
      </c>
      <c r="BG61">
        <f t="shared" si="52"/>
        <v>0</v>
      </c>
      <c r="BH61">
        <f t="shared" si="53"/>
        <v>0</v>
      </c>
      <c r="BI61">
        <f t="shared" si="54"/>
        <v>0</v>
      </c>
      <c r="BJ61">
        <f t="shared" si="55"/>
        <v>0</v>
      </c>
      <c r="BK61">
        <f t="shared" si="56"/>
        <v>0</v>
      </c>
      <c r="BL61">
        <f t="shared" si="57"/>
        <v>0</v>
      </c>
      <c r="BM61">
        <f t="shared" si="58"/>
        <v>0</v>
      </c>
      <c r="BN61">
        <f t="shared" si="59"/>
        <v>0</v>
      </c>
      <c r="BO61">
        <f t="shared" si="60"/>
        <v>0</v>
      </c>
      <c r="BP61">
        <f t="shared" si="61"/>
        <v>0</v>
      </c>
      <c r="BQ61">
        <f t="shared" si="62"/>
        <v>0</v>
      </c>
    </row>
    <row r="62" spans="29:71">
      <c r="AC62">
        <v>809</v>
      </c>
      <c r="AD62">
        <v>944</v>
      </c>
      <c r="AE62">
        <v>90</v>
      </c>
      <c r="AF62">
        <v>457</v>
      </c>
      <c r="AG62">
        <v>360</v>
      </c>
      <c r="AH62">
        <v>550</v>
      </c>
      <c r="AI62">
        <v>684</v>
      </c>
      <c r="AJ62">
        <v>1026</v>
      </c>
      <c r="AK62">
        <v>517</v>
      </c>
      <c r="AL62">
        <v>450</v>
      </c>
      <c r="AM62">
        <v>0</v>
      </c>
      <c r="AN62">
        <v>1068</v>
      </c>
      <c r="AO62">
        <v>920</v>
      </c>
      <c r="AP62">
        <v>1075</v>
      </c>
      <c r="AQ62">
        <v>834</v>
      </c>
      <c r="AR62">
        <v>1010</v>
      </c>
      <c r="AS62">
        <v>524</v>
      </c>
      <c r="AT62">
        <v>920</v>
      </c>
      <c r="AU62">
        <v>690</v>
      </c>
      <c r="AV62">
        <v>570</v>
      </c>
      <c r="AX62">
        <f t="shared" si="43"/>
        <v>0</v>
      </c>
      <c r="AY62">
        <f t="shared" si="44"/>
        <v>0</v>
      </c>
      <c r="AZ62">
        <f t="shared" si="45"/>
        <v>0</v>
      </c>
      <c r="BA62">
        <f t="shared" si="46"/>
        <v>0</v>
      </c>
      <c r="BB62">
        <f t="shared" si="47"/>
        <v>0</v>
      </c>
      <c r="BC62">
        <f t="shared" si="48"/>
        <v>0</v>
      </c>
      <c r="BD62">
        <f t="shared" si="49"/>
        <v>0</v>
      </c>
      <c r="BE62">
        <f t="shared" si="50"/>
        <v>0</v>
      </c>
      <c r="BF62">
        <f t="shared" si="51"/>
        <v>0</v>
      </c>
      <c r="BG62">
        <f t="shared" si="52"/>
        <v>0</v>
      </c>
      <c r="BH62">
        <f t="shared" si="53"/>
        <v>0</v>
      </c>
      <c r="BI62">
        <f t="shared" si="54"/>
        <v>0</v>
      </c>
      <c r="BJ62">
        <f t="shared" si="55"/>
        <v>0</v>
      </c>
      <c r="BK62">
        <f t="shared" si="56"/>
        <v>0</v>
      </c>
      <c r="BL62">
        <f t="shared" si="57"/>
        <v>0</v>
      </c>
      <c r="BM62">
        <f t="shared" si="58"/>
        <v>0</v>
      </c>
      <c r="BN62">
        <f t="shared" si="59"/>
        <v>0</v>
      </c>
      <c r="BO62">
        <f t="shared" si="60"/>
        <v>0</v>
      </c>
      <c r="BP62">
        <f t="shared" si="61"/>
        <v>0</v>
      </c>
      <c r="BQ62">
        <f t="shared" si="62"/>
        <v>0</v>
      </c>
    </row>
    <row r="63" spans="29:71">
      <c r="AC63">
        <v>1492</v>
      </c>
      <c r="AD63">
        <v>723</v>
      </c>
      <c r="AE63">
        <v>1083</v>
      </c>
      <c r="AF63">
        <v>1504</v>
      </c>
      <c r="AG63">
        <v>1413</v>
      </c>
      <c r="AH63">
        <v>1534</v>
      </c>
      <c r="AI63">
        <v>1668</v>
      </c>
      <c r="AJ63">
        <v>1329</v>
      </c>
      <c r="AK63">
        <v>1584</v>
      </c>
      <c r="AL63">
        <v>1500</v>
      </c>
      <c r="AM63">
        <v>1068</v>
      </c>
      <c r="AN63">
        <v>0</v>
      </c>
      <c r="AO63">
        <v>1543</v>
      </c>
      <c r="AP63">
        <v>1539</v>
      </c>
      <c r="AQ63">
        <v>1746</v>
      </c>
      <c r="AR63">
        <v>1578</v>
      </c>
      <c r="AS63">
        <v>1592</v>
      </c>
      <c r="AT63">
        <v>977</v>
      </c>
      <c r="AU63">
        <v>1462</v>
      </c>
      <c r="AV63">
        <v>1598</v>
      </c>
      <c r="AX63">
        <f t="shared" si="43"/>
        <v>0</v>
      </c>
      <c r="AY63">
        <f t="shared" si="44"/>
        <v>0</v>
      </c>
      <c r="AZ63">
        <f t="shared" si="45"/>
        <v>0</v>
      </c>
      <c r="BA63">
        <f t="shared" si="46"/>
        <v>0</v>
      </c>
      <c r="BB63">
        <f t="shared" si="47"/>
        <v>0</v>
      </c>
      <c r="BC63">
        <f t="shared" si="48"/>
        <v>0</v>
      </c>
      <c r="BD63">
        <f t="shared" si="49"/>
        <v>0</v>
      </c>
      <c r="BE63">
        <f t="shared" si="50"/>
        <v>0</v>
      </c>
      <c r="BF63">
        <f t="shared" si="51"/>
        <v>0</v>
      </c>
      <c r="BG63">
        <f t="shared" si="52"/>
        <v>0</v>
      </c>
      <c r="BH63">
        <f t="shared" si="53"/>
        <v>0</v>
      </c>
      <c r="BI63">
        <f t="shared" si="54"/>
        <v>0</v>
      </c>
      <c r="BJ63">
        <f t="shared" si="55"/>
        <v>0</v>
      </c>
      <c r="BK63">
        <f t="shared" si="56"/>
        <v>0</v>
      </c>
      <c r="BL63">
        <f t="shared" si="57"/>
        <v>0</v>
      </c>
      <c r="BM63">
        <f t="shared" si="58"/>
        <v>0</v>
      </c>
      <c r="BN63">
        <f t="shared" si="59"/>
        <v>0</v>
      </c>
      <c r="BO63">
        <f t="shared" si="60"/>
        <v>0</v>
      </c>
      <c r="BP63">
        <f t="shared" si="61"/>
        <v>0</v>
      </c>
      <c r="BQ63">
        <f t="shared" si="62"/>
        <v>0</v>
      </c>
    </row>
    <row r="64" spans="29:71">
      <c r="AC64">
        <v>120</v>
      </c>
      <c r="AD64">
        <v>928</v>
      </c>
      <c r="AE64">
        <v>831</v>
      </c>
      <c r="AF64">
        <v>1084</v>
      </c>
      <c r="AG64">
        <v>794</v>
      </c>
      <c r="AH64">
        <v>1264</v>
      </c>
      <c r="AI64">
        <v>1347</v>
      </c>
      <c r="AJ64">
        <v>393</v>
      </c>
      <c r="AK64">
        <v>933</v>
      </c>
      <c r="AL64">
        <v>1068</v>
      </c>
      <c r="AM64">
        <v>920</v>
      </c>
      <c r="AN64">
        <v>1543</v>
      </c>
      <c r="AO64">
        <v>0</v>
      </c>
      <c r="AP64">
        <v>225</v>
      </c>
      <c r="AQ64">
        <v>1547</v>
      </c>
      <c r="AR64">
        <v>101</v>
      </c>
      <c r="AS64">
        <v>937</v>
      </c>
      <c r="AT64">
        <v>673</v>
      </c>
      <c r="AU64">
        <v>261</v>
      </c>
      <c r="AV64">
        <v>717</v>
      </c>
      <c r="AX64">
        <f t="shared" si="43"/>
        <v>0</v>
      </c>
      <c r="AY64">
        <f t="shared" si="44"/>
        <v>0</v>
      </c>
      <c r="AZ64">
        <f t="shared" si="45"/>
        <v>0</v>
      </c>
      <c r="BA64">
        <f t="shared" si="46"/>
        <v>0</v>
      </c>
      <c r="BB64">
        <f t="shared" si="47"/>
        <v>0</v>
      </c>
      <c r="BC64">
        <f t="shared" si="48"/>
        <v>0</v>
      </c>
      <c r="BD64">
        <f t="shared" si="49"/>
        <v>0</v>
      </c>
      <c r="BE64">
        <f t="shared" si="50"/>
        <v>0</v>
      </c>
      <c r="BF64">
        <f t="shared" si="51"/>
        <v>0</v>
      </c>
      <c r="BG64">
        <f t="shared" si="52"/>
        <v>0</v>
      </c>
      <c r="BH64">
        <f t="shared" si="53"/>
        <v>0</v>
      </c>
      <c r="BI64">
        <f t="shared" si="54"/>
        <v>0</v>
      </c>
      <c r="BJ64">
        <f t="shared" si="55"/>
        <v>0</v>
      </c>
      <c r="BK64">
        <f t="shared" si="56"/>
        <v>0</v>
      </c>
      <c r="BL64">
        <f t="shared" si="57"/>
        <v>0</v>
      </c>
      <c r="BM64">
        <f t="shared" si="58"/>
        <v>0</v>
      </c>
      <c r="BN64">
        <f t="shared" si="59"/>
        <v>0</v>
      </c>
      <c r="BO64">
        <f t="shared" si="60"/>
        <v>0</v>
      </c>
      <c r="BP64">
        <f t="shared" si="61"/>
        <v>0</v>
      </c>
      <c r="BQ64">
        <f t="shared" si="62"/>
        <v>0</v>
      </c>
    </row>
    <row r="65" spans="29:69">
      <c r="AC65">
        <v>333</v>
      </c>
      <c r="AD65">
        <v>863</v>
      </c>
      <c r="AE65">
        <v>985</v>
      </c>
      <c r="AF65">
        <v>1289</v>
      </c>
      <c r="AG65">
        <v>998</v>
      </c>
      <c r="AH65">
        <v>1467</v>
      </c>
      <c r="AI65">
        <v>1556</v>
      </c>
      <c r="AJ65">
        <v>242</v>
      </c>
      <c r="AK65">
        <v>1149</v>
      </c>
      <c r="AL65">
        <v>1273</v>
      </c>
      <c r="AM65">
        <v>1075</v>
      </c>
      <c r="AN65">
        <v>1539</v>
      </c>
      <c r="AO65">
        <v>225</v>
      </c>
      <c r="AP65">
        <v>0</v>
      </c>
      <c r="AQ65">
        <v>1754</v>
      </c>
      <c r="AR65">
        <v>138</v>
      </c>
      <c r="AS65">
        <v>1152</v>
      </c>
      <c r="AT65">
        <v>591</v>
      </c>
      <c r="AU65">
        <v>472</v>
      </c>
      <c r="AV65">
        <v>937</v>
      </c>
      <c r="AX65">
        <f t="shared" si="43"/>
        <v>0</v>
      </c>
      <c r="AY65">
        <f t="shared" si="44"/>
        <v>0</v>
      </c>
      <c r="AZ65">
        <f t="shared" si="45"/>
        <v>0</v>
      </c>
      <c r="BA65">
        <f t="shared" si="46"/>
        <v>0</v>
      </c>
      <c r="BB65">
        <f t="shared" si="47"/>
        <v>0</v>
      </c>
      <c r="BC65">
        <f t="shared" si="48"/>
        <v>0</v>
      </c>
      <c r="BD65">
        <f t="shared" si="49"/>
        <v>0</v>
      </c>
      <c r="BE65">
        <f t="shared" si="50"/>
        <v>0</v>
      </c>
      <c r="BF65">
        <f t="shared" si="51"/>
        <v>0</v>
      </c>
      <c r="BG65">
        <f t="shared" si="52"/>
        <v>0</v>
      </c>
      <c r="BH65">
        <f t="shared" si="53"/>
        <v>0</v>
      </c>
      <c r="BI65">
        <f t="shared" si="54"/>
        <v>0</v>
      </c>
      <c r="BJ65">
        <f t="shared" si="55"/>
        <v>0</v>
      </c>
      <c r="BK65">
        <f t="shared" si="56"/>
        <v>0</v>
      </c>
      <c r="BL65">
        <f t="shared" si="57"/>
        <v>0</v>
      </c>
      <c r="BM65">
        <f t="shared" si="58"/>
        <v>0</v>
      </c>
      <c r="BN65">
        <f t="shared" si="59"/>
        <v>0</v>
      </c>
      <c r="BO65">
        <f t="shared" si="60"/>
        <v>0</v>
      </c>
      <c r="BP65">
        <f t="shared" si="61"/>
        <v>0</v>
      </c>
      <c r="BQ65">
        <f t="shared" si="62"/>
        <v>0</v>
      </c>
    </row>
    <row r="66" spans="29:69">
      <c r="AC66">
        <v>1428</v>
      </c>
      <c r="AD66">
        <v>1777</v>
      </c>
      <c r="AE66">
        <v>893</v>
      </c>
      <c r="AF66">
        <v>466</v>
      </c>
      <c r="AG66">
        <v>757</v>
      </c>
      <c r="AH66">
        <v>297</v>
      </c>
      <c r="AI66">
        <v>202</v>
      </c>
      <c r="AJ66">
        <v>1782</v>
      </c>
      <c r="AK66">
        <v>624</v>
      </c>
      <c r="AL66">
        <v>482</v>
      </c>
      <c r="AM66">
        <v>834</v>
      </c>
      <c r="AN66">
        <v>1746</v>
      </c>
      <c r="AO66">
        <v>1547</v>
      </c>
      <c r="AP66">
        <v>1754</v>
      </c>
      <c r="AQ66">
        <v>0</v>
      </c>
      <c r="AR66">
        <v>1648</v>
      </c>
      <c r="AS66">
        <v>623</v>
      </c>
      <c r="AT66">
        <v>1743</v>
      </c>
      <c r="AU66">
        <v>1285</v>
      </c>
      <c r="AV66">
        <v>856</v>
      </c>
      <c r="AX66" t="e">
        <f>AC66*#REF!</f>
        <v>#REF!</v>
      </c>
      <c r="AY66" t="e">
        <f>AD66*#REF!</f>
        <v>#REF!</v>
      </c>
      <c r="AZ66" t="e">
        <f>AE66*#REF!</f>
        <v>#REF!</v>
      </c>
      <c r="BA66" t="e">
        <f>AF66*#REF!</f>
        <v>#REF!</v>
      </c>
      <c r="BB66" t="e">
        <f>AG66*#REF!</f>
        <v>#REF!</v>
      </c>
      <c r="BC66" t="e">
        <f>AH66*#REF!</f>
        <v>#REF!</v>
      </c>
      <c r="BD66" t="e">
        <f>AI66*#REF!</f>
        <v>#REF!</v>
      </c>
      <c r="BE66" t="e">
        <f>AJ66*#REF!</f>
        <v>#REF!</v>
      </c>
      <c r="BF66" t="e">
        <f>AK66*#REF!</f>
        <v>#REF!</v>
      </c>
      <c r="BG66" t="e">
        <f>AL66*#REF!</f>
        <v>#REF!</v>
      </c>
      <c r="BH66" t="e">
        <f>AM66*#REF!</f>
        <v>#REF!</v>
      </c>
      <c r="BI66" t="e">
        <f>AN66*#REF!</f>
        <v>#REF!</v>
      </c>
      <c r="BJ66" t="e">
        <f>AO66*#REF!</f>
        <v>#REF!</v>
      </c>
      <c r="BK66" t="e">
        <f>AP66*#REF!</f>
        <v>#REF!</v>
      </c>
      <c r="BL66" t="e">
        <f>AQ66*#REF!</f>
        <v>#REF!</v>
      </c>
      <c r="BM66" t="e">
        <f>AR66*#REF!</f>
        <v>#REF!</v>
      </c>
      <c r="BN66" t="e">
        <f>AS66*#REF!</f>
        <v>#REF!</v>
      </c>
      <c r="BO66" t="e">
        <f>AT66*#REF!</f>
        <v>#REF!</v>
      </c>
      <c r="BP66" t="e">
        <f>AU66*#REF!</f>
        <v>#REF!</v>
      </c>
      <c r="BQ66" t="e">
        <f>AV66*#REF!</f>
        <v>#REF!</v>
      </c>
    </row>
    <row r="67" spans="29:69">
      <c r="AC67">
        <v>220</v>
      </c>
      <c r="AD67">
        <v>933</v>
      </c>
      <c r="AE67">
        <v>920</v>
      </c>
      <c r="AF67">
        <v>1184</v>
      </c>
      <c r="AG67">
        <v>895</v>
      </c>
      <c r="AH67">
        <v>1365</v>
      </c>
      <c r="AI67">
        <v>1447</v>
      </c>
      <c r="AJ67">
        <v>349</v>
      </c>
      <c r="AK67">
        <v>1034</v>
      </c>
      <c r="AL67">
        <v>1168</v>
      </c>
      <c r="AM67">
        <v>1010</v>
      </c>
      <c r="AN67">
        <v>1578</v>
      </c>
      <c r="AO67">
        <v>101</v>
      </c>
      <c r="AP67">
        <v>138</v>
      </c>
      <c r="AQ67">
        <v>1648</v>
      </c>
      <c r="AR67">
        <v>0</v>
      </c>
      <c r="AS67">
        <v>1037</v>
      </c>
      <c r="AT67">
        <v>668</v>
      </c>
      <c r="AU67">
        <v>361</v>
      </c>
      <c r="AV67">
        <v>816</v>
      </c>
      <c r="AX67" t="e">
        <f>AC67*#REF!</f>
        <v>#REF!</v>
      </c>
      <c r="AY67" t="e">
        <f>AD67*#REF!</f>
        <v>#REF!</v>
      </c>
      <c r="AZ67" t="e">
        <f>AE67*#REF!</f>
        <v>#REF!</v>
      </c>
      <c r="BA67" t="e">
        <f>AF67*#REF!</f>
        <v>#REF!</v>
      </c>
      <c r="BB67" t="e">
        <f>AG67*#REF!</f>
        <v>#REF!</v>
      </c>
      <c r="BC67" t="e">
        <f>AH67*#REF!</f>
        <v>#REF!</v>
      </c>
      <c r="BD67" t="e">
        <f>AI67*#REF!</f>
        <v>#REF!</v>
      </c>
      <c r="BE67" t="e">
        <f>AJ67*#REF!</f>
        <v>#REF!</v>
      </c>
      <c r="BF67" t="e">
        <f>AK67*#REF!</f>
        <v>#REF!</v>
      </c>
      <c r="BG67" t="e">
        <f>AL67*#REF!</f>
        <v>#REF!</v>
      </c>
      <c r="BH67" t="e">
        <f>AM67*#REF!</f>
        <v>#REF!</v>
      </c>
      <c r="BI67" t="e">
        <f>AN67*#REF!</f>
        <v>#REF!</v>
      </c>
      <c r="BJ67" t="e">
        <f>AO67*#REF!</f>
        <v>#REF!</v>
      </c>
      <c r="BK67" t="e">
        <f>AP67*#REF!</f>
        <v>#REF!</v>
      </c>
      <c r="BL67" t="e">
        <f>AQ67*#REF!</f>
        <v>#REF!</v>
      </c>
      <c r="BM67" t="e">
        <f>AR67*#REF!</f>
        <v>#REF!</v>
      </c>
      <c r="BN67" t="e">
        <f>AS67*#REF!</f>
        <v>#REF!</v>
      </c>
      <c r="BO67" t="e">
        <f>AT67*#REF!</f>
        <v>#REF!</v>
      </c>
      <c r="BP67" t="e">
        <f>AU67*#REF!</f>
        <v>#REF!</v>
      </c>
      <c r="BQ67" t="e">
        <f>AV67*#REF!</f>
        <v>#REF!</v>
      </c>
    </row>
    <row r="68" spans="29:69">
      <c r="AC68">
        <v>605</v>
      </c>
      <c r="AD68">
        <v>1268</v>
      </c>
      <c r="AE68">
        <v>525</v>
      </c>
      <c r="AF68">
        <v>421</v>
      </c>
      <c r="AG68">
        <v>218</v>
      </c>
      <c r="AH68">
        <v>602</v>
      </c>
      <c r="AI68">
        <v>654</v>
      </c>
      <c r="AJ68">
        <v>1025</v>
      </c>
      <c r="AK68">
        <v>232</v>
      </c>
      <c r="AL68">
        <v>406</v>
      </c>
      <c r="AM68">
        <v>570</v>
      </c>
      <c r="AN68">
        <v>1598</v>
      </c>
      <c r="AO68">
        <v>717</v>
      </c>
      <c r="AP68">
        <v>937</v>
      </c>
      <c r="AQ68">
        <v>856</v>
      </c>
      <c r="AR68">
        <v>816</v>
      </c>
      <c r="AS68">
        <v>233</v>
      </c>
      <c r="AT68">
        <v>1119</v>
      </c>
      <c r="AU68">
        <v>469</v>
      </c>
      <c r="AV68">
        <v>0</v>
      </c>
      <c r="AX68">
        <f t="shared" si="43"/>
        <v>0</v>
      </c>
      <c r="AY68">
        <f t="shared" si="44"/>
        <v>0</v>
      </c>
      <c r="AZ68">
        <f t="shared" si="45"/>
        <v>0</v>
      </c>
      <c r="BA68">
        <f t="shared" si="46"/>
        <v>0</v>
      </c>
      <c r="BB68">
        <f t="shared" si="47"/>
        <v>0</v>
      </c>
      <c r="BC68">
        <f t="shared" si="48"/>
        <v>0</v>
      </c>
      <c r="BD68">
        <f t="shared" si="49"/>
        <v>0</v>
      </c>
      <c r="BE68">
        <f t="shared" si="50"/>
        <v>0</v>
      </c>
      <c r="BF68">
        <f t="shared" si="51"/>
        <v>0</v>
      </c>
      <c r="BG68">
        <f t="shared" si="52"/>
        <v>0</v>
      </c>
      <c r="BH68">
        <f t="shared" si="53"/>
        <v>0</v>
      </c>
      <c r="BI68">
        <f t="shared" si="54"/>
        <v>0</v>
      </c>
      <c r="BJ68">
        <f t="shared" si="55"/>
        <v>0</v>
      </c>
      <c r="BK68">
        <f t="shared" si="56"/>
        <v>0</v>
      </c>
      <c r="BL68">
        <f t="shared" si="57"/>
        <v>0</v>
      </c>
      <c r="BM68">
        <f t="shared" si="58"/>
        <v>0</v>
      </c>
      <c r="BN68">
        <f t="shared" si="59"/>
        <v>0</v>
      </c>
      <c r="BO68">
        <f t="shared" si="60"/>
        <v>0</v>
      </c>
      <c r="BP68">
        <f t="shared" si="61"/>
        <v>0</v>
      </c>
      <c r="BQ68">
        <f t="shared" si="62"/>
        <v>0</v>
      </c>
    </row>
  </sheetData>
  <mergeCells count="7">
    <mergeCell ref="A24:B24"/>
    <mergeCell ref="A1:V1"/>
    <mergeCell ref="W1:X1"/>
    <mergeCell ref="A2:B3"/>
    <mergeCell ref="C2:V2"/>
    <mergeCell ref="A4:A23"/>
    <mergeCell ref="W18:X18"/>
  </mergeCells>
  <conditionalFormatting sqref="C4:V23">
    <cfRule type="colorScale" priority="2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V24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B716-BB2C-4A77-A8A4-6BCE7E1D9B56}">
  <dimension ref="A1:Y75"/>
  <sheetViews>
    <sheetView topLeftCell="A43" zoomScale="80" zoomScaleNormal="80" workbookViewId="0">
      <selection activeCell="W63" sqref="W63"/>
    </sheetView>
  </sheetViews>
  <sheetFormatPr defaultRowHeight="15"/>
  <cols>
    <col min="1" max="1" width="4.140625" bestFit="1" customWidth="1"/>
    <col min="2" max="2" width="5.85546875" bestFit="1" customWidth="1"/>
    <col min="3" max="4" width="4.42578125" bestFit="1" customWidth="1"/>
    <col min="5" max="5" width="4.85546875" bestFit="1" customWidth="1"/>
    <col min="6" max="6" width="5" bestFit="1" customWidth="1"/>
    <col min="7" max="7" width="4.85546875" bestFit="1" customWidth="1"/>
    <col min="8" max="8" width="5.140625" bestFit="1" customWidth="1"/>
    <col min="9" max="9" width="4.42578125" bestFit="1" customWidth="1"/>
    <col min="10" max="10" width="4.85546875" bestFit="1" customWidth="1"/>
    <col min="11" max="11" width="4.140625" bestFit="1" customWidth="1"/>
    <col min="12" max="13" width="4.85546875" bestFit="1" customWidth="1"/>
    <col min="14" max="14" width="5.28515625" bestFit="1" customWidth="1"/>
    <col min="15" max="15" width="5.140625" bestFit="1" customWidth="1"/>
    <col min="16" max="16" width="4.85546875" bestFit="1" customWidth="1"/>
    <col min="17" max="17" width="5" bestFit="1" customWidth="1"/>
    <col min="18" max="18" width="4.85546875" bestFit="1" customWidth="1"/>
    <col min="19" max="19" width="4.5703125" bestFit="1" customWidth="1"/>
    <col min="20" max="20" width="3.5703125" bestFit="1" customWidth="1"/>
    <col min="21" max="21" width="4.5703125" bestFit="1" customWidth="1"/>
    <col min="22" max="22" width="3.7109375" bestFit="1" customWidth="1"/>
    <col min="23" max="23" width="20" bestFit="1" customWidth="1"/>
    <col min="24" max="24" width="9.140625" bestFit="1" customWidth="1"/>
    <col min="25" max="25" width="85.85546875" customWidth="1"/>
  </cols>
  <sheetData>
    <row r="1" spans="1:25" ht="16.5" thickBot="1">
      <c r="A1" s="269" t="s">
        <v>115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69" t="s">
        <v>84</v>
      </c>
      <c r="X1" s="271"/>
      <c r="Y1" s="28"/>
    </row>
    <row r="2" spans="1:25" ht="18.75">
      <c r="A2" s="272"/>
      <c r="B2" s="273"/>
      <c r="C2" s="276" t="s">
        <v>104</v>
      </c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7"/>
      <c r="W2" s="18" t="s">
        <v>110</v>
      </c>
      <c r="X2" s="218" t="s">
        <v>109</v>
      </c>
      <c r="Y2" s="29"/>
    </row>
    <row r="3" spans="1:25" ht="18.75" customHeight="1" thickBot="1">
      <c r="A3" s="274"/>
      <c r="B3" s="275"/>
      <c r="C3" s="27" t="s">
        <v>64</v>
      </c>
      <c r="D3" s="27" t="s">
        <v>65</v>
      </c>
      <c r="E3" s="27" t="s">
        <v>66</v>
      </c>
      <c r="F3" s="27" t="s">
        <v>67</v>
      </c>
      <c r="G3" s="27" t="s">
        <v>68</v>
      </c>
      <c r="H3" s="27" t="s">
        <v>69</v>
      </c>
      <c r="I3" s="27" t="s">
        <v>70</v>
      </c>
      <c r="J3" s="27" t="s">
        <v>71</v>
      </c>
      <c r="K3" s="27" t="s">
        <v>72</v>
      </c>
      <c r="L3" s="27" t="s">
        <v>73</v>
      </c>
      <c r="M3" s="27" t="s">
        <v>74</v>
      </c>
      <c r="N3" s="27" t="s">
        <v>75</v>
      </c>
      <c r="O3" s="27" t="s">
        <v>76</v>
      </c>
      <c r="P3" s="27" t="s">
        <v>77</v>
      </c>
      <c r="Q3" s="27" t="s">
        <v>78</v>
      </c>
      <c r="R3" s="27" t="s">
        <v>79</v>
      </c>
      <c r="S3" s="27" t="s">
        <v>80</v>
      </c>
      <c r="T3" s="27" t="s">
        <v>81</v>
      </c>
      <c r="U3" s="27" t="s">
        <v>82</v>
      </c>
      <c r="V3" s="230" t="s">
        <v>83</v>
      </c>
      <c r="W3" s="13" t="s">
        <v>85</v>
      </c>
      <c r="X3" s="219">
        <v>32344</v>
      </c>
      <c r="Y3" s="29"/>
    </row>
    <row r="4" spans="1:25" ht="15.75">
      <c r="A4" s="278" t="s">
        <v>105</v>
      </c>
      <c r="B4" s="35" t="s">
        <v>64</v>
      </c>
      <c r="C4" s="8">
        <v>0</v>
      </c>
      <c r="D4" s="8">
        <v>0</v>
      </c>
      <c r="E4" s="8">
        <v>0</v>
      </c>
      <c r="F4" s="8">
        <v>0</v>
      </c>
      <c r="G4" s="8">
        <v>1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1</v>
      </c>
      <c r="P4" s="8">
        <v>1</v>
      </c>
      <c r="Q4" s="8">
        <v>0</v>
      </c>
      <c r="R4" s="8">
        <v>1</v>
      </c>
      <c r="S4" s="8">
        <v>0</v>
      </c>
      <c r="T4" s="8">
        <v>1</v>
      </c>
      <c r="U4" s="8">
        <v>1</v>
      </c>
      <c r="V4" s="231">
        <v>0</v>
      </c>
      <c r="W4" s="31" t="s">
        <v>86</v>
      </c>
      <c r="X4" s="220">
        <v>70</v>
      </c>
      <c r="Y4" s="29"/>
    </row>
    <row r="5" spans="1:25" ht="15.75">
      <c r="A5" s="278"/>
      <c r="B5" s="35" t="s">
        <v>65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  <c r="U5" s="8">
        <v>0</v>
      </c>
      <c r="V5" s="231">
        <v>0</v>
      </c>
      <c r="W5" s="14" t="s">
        <v>87</v>
      </c>
      <c r="X5" s="221">
        <v>9.34</v>
      </c>
      <c r="Y5" s="29"/>
    </row>
    <row r="6" spans="1:25" ht="15.75">
      <c r="A6" s="278"/>
      <c r="B6" s="35" t="s">
        <v>66</v>
      </c>
      <c r="C6" s="8">
        <v>0</v>
      </c>
      <c r="D6" s="8">
        <v>0</v>
      </c>
      <c r="E6" s="8">
        <v>0</v>
      </c>
      <c r="F6" s="8">
        <v>3</v>
      </c>
      <c r="G6" s="8">
        <v>1</v>
      </c>
      <c r="H6" s="8">
        <v>2</v>
      </c>
      <c r="I6" s="8">
        <v>1</v>
      </c>
      <c r="J6" s="8">
        <v>0</v>
      </c>
      <c r="K6" s="8">
        <v>2</v>
      </c>
      <c r="L6" s="8">
        <v>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3</v>
      </c>
      <c r="T6" s="8">
        <v>0</v>
      </c>
      <c r="U6" s="8">
        <v>2</v>
      </c>
      <c r="V6" s="231">
        <v>1</v>
      </c>
      <c r="W6" s="14" t="s">
        <v>88</v>
      </c>
      <c r="X6" s="222">
        <v>0.4</v>
      </c>
      <c r="Y6" s="29"/>
    </row>
    <row r="7" spans="1:25" ht="15.75">
      <c r="A7" s="278"/>
      <c r="B7" s="27" t="s">
        <v>67</v>
      </c>
      <c r="C7" s="8">
        <v>0</v>
      </c>
      <c r="D7" s="8">
        <v>0</v>
      </c>
      <c r="E7" s="8">
        <v>3</v>
      </c>
      <c r="F7" s="8">
        <v>0</v>
      </c>
      <c r="G7" s="8">
        <v>3</v>
      </c>
      <c r="H7" s="8">
        <v>3</v>
      </c>
      <c r="I7" s="8">
        <v>2</v>
      </c>
      <c r="J7" s="8">
        <v>0</v>
      </c>
      <c r="K7" s="8">
        <v>3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3</v>
      </c>
      <c r="R7" s="8">
        <v>0</v>
      </c>
      <c r="S7" s="8">
        <v>4</v>
      </c>
      <c r="T7" s="8">
        <v>0</v>
      </c>
      <c r="U7" s="8">
        <v>0</v>
      </c>
      <c r="V7" s="231">
        <v>1</v>
      </c>
      <c r="W7" s="14" t="s">
        <v>89</v>
      </c>
      <c r="X7" s="223">
        <v>23.35</v>
      </c>
      <c r="Y7" s="29"/>
    </row>
    <row r="8" spans="1:25" ht="15.75">
      <c r="A8" s="278"/>
      <c r="B8" s="35" t="s">
        <v>68</v>
      </c>
      <c r="C8" s="8">
        <v>1</v>
      </c>
      <c r="D8" s="8">
        <v>0</v>
      </c>
      <c r="E8" s="8">
        <v>1</v>
      </c>
      <c r="F8" s="8">
        <v>3</v>
      </c>
      <c r="G8" s="8">
        <v>0</v>
      </c>
      <c r="H8" s="8">
        <v>2</v>
      </c>
      <c r="I8" s="8">
        <v>1</v>
      </c>
      <c r="J8" s="8">
        <v>0</v>
      </c>
      <c r="K8" s="8">
        <v>2</v>
      </c>
      <c r="L8" s="8">
        <v>2</v>
      </c>
      <c r="M8" s="8">
        <v>1</v>
      </c>
      <c r="N8" s="8">
        <v>0</v>
      </c>
      <c r="O8" s="8">
        <v>0</v>
      </c>
      <c r="P8" s="8">
        <v>0</v>
      </c>
      <c r="Q8" s="8">
        <v>2</v>
      </c>
      <c r="R8" s="8">
        <v>0</v>
      </c>
      <c r="S8" s="8">
        <v>2</v>
      </c>
      <c r="T8" s="8">
        <v>0</v>
      </c>
      <c r="U8" s="8">
        <v>2</v>
      </c>
      <c r="V8" s="231">
        <v>0</v>
      </c>
      <c r="W8" s="14" t="s">
        <v>90</v>
      </c>
      <c r="X8" s="223">
        <v>-4.5999999999999996</v>
      </c>
      <c r="Y8" s="29"/>
    </row>
    <row r="9" spans="1:25" ht="15.75">
      <c r="A9" s="278"/>
      <c r="B9" s="35" t="s">
        <v>69</v>
      </c>
      <c r="C9" s="8">
        <v>0</v>
      </c>
      <c r="D9" s="8">
        <v>0</v>
      </c>
      <c r="E9" s="8">
        <v>2</v>
      </c>
      <c r="F9" s="8">
        <v>3</v>
      </c>
      <c r="G9" s="8">
        <v>2</v>
      </c>
      <c r="H9" s="8">
        <v>0</v>
      </c>
      <c r="I9" s="8">
        <v>1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3</v>
      </c>
      <c r="T9" s="8">
        <v>0</v>
      </c>
      <c r="U9" s="8">
        <v>0</v>
      </c>
      <c r="V9" s="231">
        <v>1</v>
      </c>
      <c r="W9" s="14" t="s">
        <v>91</v>
      </c>
      <c r="X9" s="223">
        <v>0.38</v>
      </c>
      <c r="Y9" s="29"/>
    </row>
    <row r="10" spans="1:25" ht="15.75">
      <c r="A10" s="278"/>
      <c r="B10" s="35" t="s">
        <v>70</v>
      </c>
      <c r="C10" s="8">
        <v>0</v>
      </c>
      <c r="D10" s="8">
        <v>0</v>
      </c>
      <c r="E10" s="8">
        <v>1</v>
      </c>
      <c r="F10" s="8">
        <v>2</v>
      </c>
      <c r="G10" s="8">
        <v>1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231">
        <v>0</v>
      </c>
      <c r="W10" s="14" t="s">
        <v>92</v>
      </c>
      <c r="X10" s="222">
        <v>5.5</v>
      </c>
      <c r="Y10" s="29"/>
    </row>
    <row r="11" spans="1:25" ht="15.75">
      <c r="A11" s="278"/>
      <c r="B11" s="35" t="s">
        <v>71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</v>
      </c>
      <c r="P11" s="8">
        <v>1</v>
      </c>
      <c r="Q11" s="8">
        <v>0</v>
      </c>
      <c r="R11" s="8">
        <v>2</v>
      </c>
      <c r="S11" s="8">
        <v>0</v>
      </c>
      <c r="T11" s="8">
        <v>0</v>
      </c>
      <c r="U11" s="8">
        <v>2</v>
      </c>
      <c r="V11" s="231">
        <v>0</v>
      </c>
      <c r="W11" s="14" t="s">
        <v>93</v>
      </c>
      <c r="X11" s="223">
        <v>1.44</v>
      </c>
      <c r="Y11" s="29"/>
    </row>
    <row r="12" spans="1:25" ht="15.75">
      <c r="A12" s="278"/>
      <c r="B12" s="35" t="s">
        <v>72</v>
      </c>
      <c r="C12" s="8">
        <v>0</v>
      </c>
      <c r="D12" s="8">
        <v>0</v>
      </c>
      <c r="E12" s="8">
        <v>2</v>
      </c>
      <c r="F12" s="8">
        <v>3</v>
      </c>
      <c r="G12" s="8">
        <v>2</v>
      </c>
      <c r="H12" s="8">
        <v>2</v>
      </c>
      <c r="I12" s="8">
        <v>0</v>
      </c>
      <c r="J12" s="8">
        <v>0</v>
      </c>
      <c r="K12" s="8">
        <v>0</v>
      </c>
      <c r="L12" s="8">
        <v>3</v>
      </c>
      <c r="M12" s="8">
        <v>2</v>
      </c>
      <c r="N12" s="8">
        <v>0</v>
      </c>
      <c r="O12" s="8">
        <v>0</v>
      </c>
      <c r="P12" s="8">
        <v>0</v>
      </c>
      <c r="Q12" s="8">
        <v>2</v>
      </c>
      <c r="R12" s="8">
        <v>0</v>
      </c>
      <c r="S12" s="8">
        <v>0</v>
      </c>
      <c r="T12" s="8">
        <v>0</v>
      </c>
      <c r="U12" s="8">
        <v>2</v>
      </c>
      <c r="V12" s="231">
        <v>1</v>
      </c>
      <c r="W12" s="14" t="s">
        <v>102</v>
      </c>
      <c r="X12" s="223">
        <v>28.8</v>
      </c>
      <c r="Y12" s="29"/>
    </row>
    <row r="13" spans="1:25" ht="15.75">
      <c r="A13" s="278"/>
      <c r="B13" s="35" t="s">
        <v>73</v>
      </c>
      <c r="C13" s="8">
        <v>0</v>
      </c>
      <c r="D13" s="8">
        <v>0</v>
      </c>
      <c r="E13" s="8">
        <v>3</v>
      </c>
      <c r="F13" s="8">
        <v>0</v>
      </c>
      <c r="G13" s="8">
        <v>2</v>
      </c>
      <c r="H13" s="8">
        <v>0</v>
      </c>
      <c r="I13" s="8">
        <v>0</v>
      </c>
      <c r="J13" s="8">
        <v>0</v>
      </c>
      <c r="K13" s="8">
        <v>3</v>
      </c>
      <c r="L13" s="8">
        <v>0</v>
      </c>
      <c r="M13" s="8">
        <v>2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3</v>
      </c>
      <c r="T13" s="8">
        <v>0</v>
      </c>
      <c r="U13" s="8">
        <v>0</v>
      </c>
      <c r="V13" s="231">
        <v>1</v>
      </c>
      <c r="W13" s="233" t="s">
        <v>94</v>
      </c>
      <c r="X13" s="224">
        <v>1.6</v>
      </c>
      <c r="Y13" s="29"/>
    </row>
    <row r="14" spans="1:25" ht="15.75">
      <c r="A14" s="278"/>
      <c r="B14" s="35" t="s">
        <v>74</v>
      </c>
      <c r="C14" s="8">
        <v>0</v>
      </c>
      <c r="D14" s="8">
        <v>0</v>
      </c>
      <c r="E14" s="8">
        <v>0</v>
      </c>
      <c r="F14" s="8">
        <v>0</v>
      </c>
      <c r="G14" s="8">
        <v>1</v>
      </c>
      <c r="H14" s="8">
        <v>0</v>
      </c>
      <c r="I14" s="8">
        <v>1</v>
      </c>
      <c r="J14" s="8">
        <v>0</v>
      </c>
      <c r="K14" s="8">
        <v>2</v>
      </c>
      <c r="L14" s="8">
        <v>2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2</v>
      </c>
      <c r="T14" s="8">
        <v>0</v>
      </c>
      <c r="U14" s="8">
        <v>1</v>
      </c>
      <c r="V14" s="231">
        <v>0</v>
      </c>
      <c r="W14" s="14" t="s">
        <v>95</v>
      </c>
      <c r="X14" s="223">
        <v>1488</v>
      </c>
      <c r="Y14" s="29"/>
    </row>
    <row r="15" spans="1:25" ht="16.5" thickBot="1">
      <c r="A15" s="278"/>
      <c r="B15" s="35" t="s">
        <v>75</v>
      </c>
      <c r="C15" s="8">
        <v>0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231">
        <v>0</v>
      </c>
      <c r="W15" s="234" t="s">
        <v>63</v>
      </c>
      <c r="X15" s="225">
        <v>1600</v>
      </c>
      <c r="Y15" s="29"/>
    </row>
    <row r="16" spans="1:25" ht="15.75">
      <c r="A16" s="278"/>
      <c r="B16" s="35" t="s">
        <v>76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2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1</v>
      </c>
      <c r="S16" s="8">
        <v>0</v>
      </c>
      <c r="T16" s="8">
        <v>1</v>
      </c>
      <c r="U16" s="8">
        <v>1</v>
      </c>
      <c r="V16" s="231">
        <v>1</v>
      </c>
      <c r="W16" s="58" t="s">
        <v>106</v>
      </c>
      <c r="X16" s="59">
        <v>0.74299999999999999</v>
      </c>
      <c r="Y16" s="29"/>
    </row>
    <row r="17" spans="1:25" ht="16.5" thickBot="1">
      <c r="A17" s="278"/>
      <c r="B17" s="35" t="s">
        <v>77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1</v>
      </c>
      <c r="S17" s="8">
        <v>0</v>
      </c>
      <c r="T17" s="8">
        <v>1</v>
      </c>
      <c r="U17" s="8">
        <v>1</v>
      </c>
      <c r="V17" s="231">
        <v>0</v>
      </c>
      <c r="W17" s="60" t="s">
        <v>114</v>
      </c>
      <c r="X17" s="67">
        <f>992188.2884/10009</f>
        <v>99.129612189029871</v>
      </c>
      <c r="Y17" s="29"/>
    </row>
    <row r="18" spans="1:25" ht="15.75">
      <c r="A18" s="278"/>
      <c r="B18" s="35" t="s">
        <v>78</v>
      </c>
      <c r="C18" s="8">
        <v>0</v>
      </c>
      <c r="D18" s="8">
        <v>0</v>
      </c>
      <c r="E18" s="8">
        <v>0</v>
      </c>
      <c r="F18" s="8">
        <v>3</v>
      </c>
      <c r="G18" s="8">
        <v>2</v>
      </c>
      <c r="H18" s="8">
        <v>0</v>
      </c>
      <c r="I18" s="8">
        <v>1</v>
      </c>
      <c r="J18" s="8">
        <v>0</v>
      </c>
      <c r="K18" s="8">
        <v>2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231">
        <v>0</v>
      </c>
      <c r="W18" s="280" t="s">
        <v>101</v>
      </c>
      <c r="X18" s="288"/>
      <c r="Y18" s="29"/>
    </row>
    <row r="19" spans="1:25" ht="15.75">
      <c r="A19" s="278"/>
      <c r="B19" s="35" t="s">
        <v>79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2</v>
      </c>
      <c r="K19" s="8">
        <v>0</v>
      </c>
      <c r="L19" s="8">
        <v>0</v>
      </c>
      <c r="M19" s="8">
        <v>0</v>
      </c>
      <c r="N19" s="8">
        <v>0</v>
      </c>
      <c r="O19" s="8">
        <v>1</v>
      </c>
      <c r="P19" s="8">
        <v>1</v>
      </c>
      <c r="Q19" s="8">
        <v>0</v>
      </c>
      <c r="R19" s="8">
        <v>0</v>
      </c>
      <c r="S19" s="8">
        <v>0</v>
      </c>
      <c r="T19" s="8">
        <v>1</v>
      </c>
      <c r="U19" s="8">
        <v>2</v>
      </c>
      <c r="V19" s="231">
        <v>0</v>
      </c>
      <c r="W19" s="17" t="s">
        <v>103</v>
      </c>
      <c r="X19" s="226">
        <v>20</v>
      </c>
      <c r="Y19" s="29"/>
    </row>
    <row r="20" spans="1:25">
      <c r="A20" s="278"/>
      <c r="B20" s="27" t="s">
        <v>80</v>
      </c>
      <c r="C20" s="8">
        <v>0</v>
      </c>
      <c r="D20" s="8">
        <v>0</v>
      </c>
      <c r="E20" s="8">
        <v>3</v>
      </c>
      <c r="F20" s="8">
        <v>4</v>
      </c>
      <c r="G20" s="8">
        <v>2</v>
      </c>
      <c r="H20" s="8">
        <v>3</v>
      </c>
      <c r="I20" s="8">
        <v>0</v>
      </c>
      <c r="J20" s="8">
        <v>0</v>
      </c>
      <c r="K20" s="8">
        <v>0</v>
      </c>
      <c r="L20" s="8">
        <v>3</v>
      </c>
      <c r="M20" s="8">
        <v>2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3</v>
      </c>
      <c r="V20" s="231">
        <v>1</v>
      </c>
      <c r="W20" s="15" t="s">
        <v>96</v>
      </c>
      <c r="X20" s="224">
        <v>166</v>
      </c>
      <c r="Y20" s="29"/>
    </row>
    <row r="21" spans="1:25">
      <c r="A21" s="278"/>
      <c r="B21" s="35" t="s">
        <v>81</v>
      </c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1</v>
      </c>
      <c r="P21" s="8">
        <v>1</v>
      </c>
      <c r="Q21" s="8">
        <v>0</v>
      </c>
      <c r="R21" s="8">
        <v>1</v>
      </c>
      <c r="S21" s="8">
        <v>0</v>
      </c>
      <c r="T21" s="8">
        <v>0</v>
      </c>
      <c r="U21" s="8">
        <v>0</v>
      </c>
      <c r="V21" s="231">
        <v>0</v>
      </c>
      <c r="W21" s="15" t="s">
        <v>98</v>
      </c>
      <c r="X21" s="227">
        <v>434.18790000000001</v>
      </c>
      <c r="Y21" s="29"/>
    </row>
    <row r="22" spans="1:25">
      <c r="A22" s="278"/>
      <c r="B22" s="27" t="s">
        <v>82</v>
      </c>
      <c r="C22" s="8">
        <v>1</v>
      </c>
      <c r="D22" s="8">
        <v>0</v>
      </c>
      <c r="E22" s="8">
        <v>2</v>
      </c>
      <c r="F22" s="8">
        <v>0</v>
      </c>
      <c r="G22" s="8">
        <v>2</v>
      </c>
      <c r="H22" s="8">
        <v>0</v>
      </c>
      <c r="I22" s="8">
        <v>0</v>
      </c>
      <c r="J22" s="8">
        <v>2</v>
      </c>
      <c r="K22" s="8">
        <v>2</v>
      </c>
      <c r="L22" s="8">
        <v>0</v>
      </c>
      <c r="M22" s="8">
        <v>1</v>
      </c>
      <c r="N22" s="8">
        <v>0</v>
      </c>
      <c r="O22" s="8">
        <v>1</v>
      </c>
      <c r="P22" s="8">
        <v>1</v>
      </c>
      <c r="Q22" s="8">
        <v>0</v>
      </c>
      <c r="R22" s="8">
        <v>2</v>
      </c>
      <c r="S22" s="8">
        <v>3</v>
      </c>
      <c r="T22" s="8">
        <v>0</v>
      </c>
      <c r="U22" s="8">
        <v>0</v>
      </c>
      <c r="V22" s="231">
        <v>1</v>
      </c>
      <c r="W22" s="15" t="s">
        <v>97</v>
      </c>
      <c r="X22" s="227">
        <v>7.7</v>
      </c>
      <c r="Y22" s="29"/>
    </row>
    <row r="23" spans="1:25" ht="15.75" thickBot="1">
      <c r="A23" s="279"/>
      <c r="B23" s="36" t="s">
        <v>83</v>
      </c>
      <c r="C23" s="10">
        <v>0</v>
      </c>
      <c r="D23" s="10">
        <v>0</v>
      </c>
      <c r="E23" s="10">
        <v>1</v>
      </c>
      <c r="F23" s="10">
        <v>1</v>
      </c>
      <c r="G23" s="10">
        <v>0</v>
      </c>
      <c r="H23" s="10">
        <v>1</v>
      </c>
      <c r="I23" s="10">
        <v>0</v>
      </c>
      <c r="J23" s="10">
        <v>0</v>
      </c>
      <c r="K23" s="10">
        <v>1</v>
      </c>
      <c r="L23" s="10">
        <v>1</v>
      </c>
      <c r="M23" s="10">
        <v>0</v>
      </c>
      <c r="N23" s="10">
        <v>0</v>
      </c>
      <c r="O23" s="10">
        <v>1</v>
      </c>
      <c r="P23" s="10">
        <v>0</v>
      </c>
      <c r="Q23" s="10">
        <v>0</v>
      </c>
      <c r="R23" s="10">
        <v>0</v>
      </c>
      <c r="S23" s="10">
        <v>1</v>
      </c>
      <c r="T23" s="10">
        <v>0</v>
      </c>
      <c r="U23" s="10">
        <v>1</v>
      </c>
      <c r="V23" s="232">
        <v>0</v>
      </c>
      <c r="W23" s="15" t="s">
        <v>99</v>
      </c>
      <c r="X23" s="228">
        <v>0.43684000000000001</v>
      </c>
      <c r="Y23" s="29"/>
    </row>
    <row r="24" spans="1:25" ht="15.75" thickBot="1">
      <c r="A24" s="267" t="s">
        <v>113</v>
      </c>
      <c r="B24" s="268"/>
      <c r="C24" s="37">
        <f t="shared" ref="C24" si="0">SUM(C4:C23)</f>
        <v>7</v>
      </c>
      <c r="D24" s="37">
        <f t="shared" ref="D24" si="1">SUM(D4:D23)</f>
        <v>3</v>
      </c>
      <c r="E24" s="37">
        <f t="shared" ref="E24" si="2">SUM(E4:E23)</f>
        <v>18</v>
      </c>
      <c r="F24" s="37">
        <f t="shared" ref="F24" si="3">SUM(F4:F23)</f>
        <v>22</v>
      </c>
      <c r="G24" s="37">
        <f t="shared" ref="G24" si="4">SUM(G4:G23)</f>
        <v>19</v>
      </c>
      <c r="H24" s="37">
        <f t="shared" ref="H24" si="5">SUM(H4:H23)</f>
        <v>14</v>
      </c>
      <c r="I24" s="37">
        <f t="shared" ref="I24" si="6">SUM(I4:I23)</f>
        <v>7</v>
      </c>
      <c r="J24" s="37">
        <f t="shared" ref="J24" si="7">SUM(J4:J23)</f>
        <v>9</v>
      </c>
      <c r="K24" s="37">
        <f t="shared" ref="K24" si="8">SUM(K4:K23)</f>
        <v>19</v>
      </c>
      <c r="L24" s="37">
        <f t="shared" ref="L24" si="9">SUM(L4:L23)</f>
        <v>14</v>
      </c>
      <c r="M24" s="37">
        <f t="shared" ref="M24" si="10">SUM(M4:M23)</f>
        <v>9</v>
      </c>
      <c r="N24" s="37">
        <f t="shared" ref="N24" si="11">SUM(N4:N23)</f>
        <v>1</v>
      </c>
      <c r="O24" s="37">
        <f t="shared" ref="O24" si="12">SUM(O4:O23)</f>
        <v>8</v>
      </c>
      <c r="P24" s="37">
        <f t="shared" ref="P24" si="13">SUM(P4:P23)</f>
        <v>6</v>
      </c>
      <c r="Q24" s="37">
        <f t="shared" ref="Q24" si="14">SUM(Q4:Q23)</f>
        <v>8</v>
      </c>
      <c r="R24" s="37">
        <f t="shared" ref="R24" si="15">SUM(R4:R23)</f>
        <v>8</v>
      </c>
      <c r="S24" s="37">
        <f t="shared" ref="S24" si="16">SUM(S4:S23)</f>
        <v>21</v>
      </c>
      <c r="T24" s="37">
        <f t="shared" ref="T24" si="17">SUM(T4:T23)</f>
        <v>5</v>
      </c>
      <c r="U24" s="37">
        <f>SUM(U4:U23)</f>
        <v>18</v>
      </c>
      <c r="V24" s="37">
        <f t="shared" ref="V24" si="18">SUM(V4:V23)</f>
        <v>8</v>
      </c>
      <c r="W24" s="16" t="s">
        <v>100</v>
      </c>
      <c r="X24" s="229">
        <v>0.90071428571428602</v>
      </c>
      <c r="Y24" s="30"/>
    </row>
    <row r="25" spans="1:25" ht="15.75" thickBot="1">
      <c r="A25" s="20"/>
      <c r="B25" s="20">
        <f>SUM(C4:V23)</f>
        <v>224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6.5" thickBot="1">
      <c r="A26" s="269" t="s">
        <v>116</v>
      </c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1"/>
      <c r="W26" s="269" t="s">
        <v>84</v>
      </c>
      <c r="X26" s="271"/>
      <c r="Y26" s="28"/>
    </row>
    <row r="27" spans="1:25" ht="18.75">
      <c r="A27" s="284"/>
      <c r="B27" s="285"/>
      <c r="C27" s="286" t="s">
        <v>104</v>
      </c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7"/>
      <c r="W27" s="33" t="s">
        <v>110</v>
      </c>
      <c r="X27" s="235" t="s">
        <v>184</v>
      </c>
      <c r="Y27" s="29"/>
    </row>
    <row r="28" spans="1:25" ht="18.75" customHeight="1" thickBot="1">
      <c r="A28" s="274"/>
      <c r="B28" s="275"/>
      <c r="C28" s="27" t="s">
        <v>64</v>
      </c>
      <c r="D28" s="27" t="s">
        <v>65</v>
      </c>
      <c r="E28" s="27" t="s">
        <v>66</v>
      </c>
      <c r="F28" s="27" t="s">
        <v>67</v>
      </c>
      <c r="G28" s="27" t="s">
        <v>68</v>
      </c>
      <c r="H28" s="27" t="s">
        <v>69</v>
      </c>
      <c r="I28" s="27" t="s">
        <v>70</v>
      </c>
      <c r="J28" s="27" t="s">
        <v>71</v>
      </c>
      <c r="K28" s="27" t="s">
        <v>72</v>
      </c>
      <c r="L28" s="27" t="s">
        <v>73</v>
      </c>
      <c r="M28" s="27" t="s">
        <v>74</v>
      </c>
      <c r="N28" s="27" t="s">
        <v>75</v>
      </c>
      <c r="O28" s="27" t="s">
        <v>76</v>
      </c>
      <c r="P28" s="27" t="s">
        <v>77</v>
      </c>
      <c r="Q28" s="27" t="s">
        <v>78</v>
      </c>
      <c r="R28" s="27" t="s">
        <v>79</v>
      </c>
      <c r="S28" s="27" t="s">
        <v>80</v>
      </c>
      <c r="T28" s="27" t="s">
        <v>81</v>
      </c>
      <c r="U28" s="27" t="s">
        <v>82</v>
      </c>
      <c r="V28" s="39" t="s">
        <v>83</v>
      </c>
      <c r="W28" s="13" t="s">
        <v>85</v>
      </c>
      <c r="X28" s="219">
        <v>45029</v>
      </c>
      <c r="Y28" s="29"/>
    </row>
    <row r="29" spans="1:25" ht="15.75">
      <c r="A29" s="278" t="s">
        <v>105</v>
      </c>
      <c r="B29" s="35" t="s">
        <v>64</v>
      </c>
      <c r="C29" s="8">
        <v>0</v>
      </c>
      <c r="D29" s="8">
        <v>0</v>
      </c>
      <c r="E29" s="8">
        <v>2</v>
      </c>
      <c r="F29" s="8">
        <v>0</v>
      </c>
      <c r="G29" s="8">
        <v>1</v>
      </c>
      <c r="H29" s="8">
        <v>0</v>
      </c>
      <c r="I29" s="8">
        <v>0</v>
      </c>
      <c r="J29" s="8">
        <v>2</v>
      </c>
      <c r="K29" s="8">
        <v>2</v>
      </c>
      <c r="L29" s="8">
        <v>0</v>
      </c>
      <c r="M29" s="8">
        <v>1</v>
      </c>
      <c r="N29" s="8">
        <v>0</v>
      </c>
      <c r="O29" s="8">
        <v>1</v>
      </c>
      <c r="P29" s="8">
        <v>1</v>
      </c>
      <c r="Q29" s="8">
        <v>0</v>
      </c>
      <c r="R29" s="8">
        <v>1</v>
      </c>
      <c r="S29" s="8">
        <v>2</v>
      </c>
      <c r="T29" s="8">
        <v>1</v>
      </c>
      <c r="U29" s="8">
        <v>1</v>
      </c>
      <c r="V29" s="9">
        <v>1</v>
      </c>
      <c r="W29" s="31" t="s">
        <v>86</v>
      </c>
      <c r="X29" s="220">
        <v>96</v>
      </c>
      <c r="Y29" s="29"/>
    </row>
    <row r="30" spans="1:25" ht="15.75">
      <c r="A30" s="278"/>
      <c r="B30" s="35" t="s">
        <v>65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2</v>
      </c>
      <c r="K30" s="8">
        <v>0</v>
      </c>
      <c r="L30" s="8">
        <v>0</v>
      </c>
      <c r="M30" s="8">
        <v>0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1</v>
      </c>
      <c r="U30" s="8">
        <v>0</v>
      </c>
      <c r="V30" s="9">
        <v>0</v>
      </c>
      <c r="W30" s="14" t="s">
        <v>87</v>
      </c>
      <c r="X30" s="221">
        <v>9.58</v>
      </c>
      <c r="Y30" s="29"/>
    </row>
    <row r="31" spans="1:25" ht="15.75">
      <c r="A31" s="278"/>
      <c r="B31" s="35" t="s">
        <v>66</v>
      </c>
      <c r="C31" s="8">
        <v>2</v>
      </c>
      <c r="D31" s="8">
        <v>0</v>
      </c>
      <c r="E31" s="8">
        <v>0</v>
      </c>
      <c r="F31" s="8">
        <v>3</v>
      </c>
      <c r="G31" s="8">
        <v>2</v>
      </c>
      <c r="H31" s="8">
        <v>2</v>
      </c>
      <c r="I31" s="8">
        <v>1</v>
      </c>
      <c r="J31" s="8">
        <v>0</v>
      </c>
      <c r="K31" s="8">
        <v>2</v>
      </c>
      <c r="L31" s="8">
        <v>3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3</v>
      </c>
      <c r="T31" s="8">
        <v>0</v>
      </c>
      <c r="U31" s="8">
        <v>2</v>
      </c>
      <c r="V31" s="9">
        <v>1</v>
      </c>
      <c r="W31" s="14" t="s">
        <v>88</v>
      </c>
      <c r="X31" s="222">
        <v>0.38</v>
      </c>
      <c r="Y31" s="29"/>
    </row>
    <row r="32" spans="1:25" ht="15.75">
      <c r="A32" s="278"/>
      <c r="B32" s="27" t="s">
        <v>67</v>
      </c>
      <c r="C32" s="8">
        <v>0</v>
      </c>
      <c r="D32" s="8">
        <v>0</v>
      </c>
      <c r="E32" s="8">
        <v>3</v>
      </c>
      <c r="F32" s="8">
        <v>0</v>
      </c>
      <c r="G32" s="8">
        <v>3</v>
      </c>
      <c r="H32" s="8">
        <v>3</v>
      </c>
      <c r="I32" s="8">
        <v>2</v>
      </c>
      <c r="J32" s="8">
        <v>0</v>
      </c>
      <c r="K32" s="8">
        <v>3</v>
      </c>
      <c r="L32" s="8">
        <v>0</v>
      </c>
      <c r="M32" s="8">
        <v>3</v>
      </c>
      <c r="N32" s="8">
        <v>0</v>
      </c>
      <c r="O32" s="8">
        <v>0</v>
      </c>
      <c r="P32" s="8">
        <v>0</v>
      </c>
      <c r="Q32" s="8">
        <v>3</v>
      </c>
      <c r="R32" s="8">
        <v>0</v>
      </c>
      <c r="S32" s="8">
        <v>4</v>
      </c>
      <c r="T32" s="8">
        <v>0</v>
      </c>
      <c r="U32" s="8">
        <v>0</v>
      </c>
      <c r="V32" s="9">
        <v>2</v>
      </c>
      <c r="W32" s="14" t="s">
        <v>89</v>
      </c>
      <c r="X32" s="223">
        <v>30.33</v>
      </c>
      <c r="Y32" s="29"/>
    </row>
    <row r="33" spans="1:25" ht="15.75">
      <c r="A33" s="278"/>
      <c r="B33" s="35" t="s">
        <v>68</v>
      </c>
      <c r="C33" s="8">
        <v>1</v>
      </c>
      <c r="D33" s="8">
        <v>0</v>
      </c>
      <c r="E33" s="8">
        <v>2</v>
      </c>
      <c r="F33" s="8">
        <v>3</v>
      </c>
      <c r="G33" s="8">
        <v>0</v>
      </c>
      <c r="H33" s="8">
        <v>2</v>
      </c>
      <c r="I33" s="8">
        <v>1</v>
      </c>
      <c r="J33" s="8">
        <v>0</v>
      </c>
      <c r="K33" s="8">
        <v>2</v>
      </c>
      <c r="L33" s="8">
        <v>2</v>
      </c>
      <c r="M33" s="8">
        <v>1</v>
      </c>
      <c r="N33" s="8">
        <v>0</v>
      </c>
      <c r="O33" s="8">
        <v>2</v>
      </c>
      <c r="P33" s="8">
        <v>0</v>
      </c>
      <c r="Q33" s="8">
        <v>2</v>
      </c>
      <c r="R33" s="8">
        <v>0</v>
      </c>
      <c r="S33" s="8">
        <v>2</v>
      </c>
      <c r="T33" s="8">
        <v>0</v>
      </c>
      <c r="U33" s="8">
        <v>2</v>
      </c>
      <c r="V33" s="9">
        <v>1</v>
      </c>
      <c r="W33" s="14" t="s">
        <v>90</v>
      </c>
      <c r="X33" s="223">
        <v>-4.5</v>
      </c>
      <c r="Y33" s="29"/>
    </row>
    <row r="34" spans="1:25" ht="15.75">
      <c r="A34" s="278"/>
      <c r="B34" s="35" t="s">
        <v>69</v>
      </c>
      <c r="C34" s="8">
        <v>0</v>
      </c>
      <c r="D34" s="8">
        <v>0</v>
      </c>
      <c r="E34" s="8">
        <v>2</v>
      </c>
      <c r="F34" s="8">
        <v>3</v>
      </c>
      <c r="G34" s="8">
        <v>2</v>
      </c>
      <c r="H34" s="8">
        <v>0</v>
      </c>
      <c r="I34" s="8">
        <v>1</v>
      </c>
      <c r="J34" s="8">
        <v>0</v>
      </c>
      <c r="K34" s="8">
        <v>2</v>
      </c>
      <c r="L34" s="8">
        <v>3</v>
      </c>
      <c r="M34" s="8">
        <v>2</v>
      </c>
      <c r="N34" s="8">
        <v>0</v>
      </c>
      <c r="O34" s="8">
        <v>0</v>
      </c>
      <c r="P34" s="8">
        <v>0</v>
      </c>
      <c r="Q34" s="8">
        <v>2</v>
      </c>
      <c r="R34" s="8">
        <v>0</v>
      </c>
      <c r="S34" s="8">
        <v>3</v>
      </c>
      <c r="T34" s="8">
        <v>0</v>
      </c>
      <c r="U34" s="8">
        <v>0</v>
      </c>
      <c r="V34" s="9">
        <v>1</v>
      </c>
      <c r="W34" s="14" t="s">
        <v>91</v>
      </c>
      <c r="X34" s="223">
        <v>0.34</v>
      </c>
      <c r="Y34" s="29"/>
    </row>
    <row r="35" spans="1:25" ht="15.75">
      <c r="A35" s="278"/>
      <c r="B35" s="35" t="s">
        <v>70</v>
      </c>
      <c r="C35" s="8">
        <v>0</v>
      </c>
      <c r="D35" s="8">
        <v>0</v>
      </c>
      <c r="E35" s="8">
        <v>1</v>
      </c>
      <c r="F35" s="8">
        <v>2</v>
      </c>
      <c r="G35" s="8">
        <v>1</v>
      </c>
      <c r="H35" s="8">
        <v>1</v>
      </c>
      <c r="I35" s="8">
        <v>0</v>
      </c>
      <c r="J35" s="8">
        <v>0</v>
      </c>
      <c r="K35" s="8">
        <v>2</v>
      </c>
      <c r="L35" s="8">
        <v>2</v>
      </c>
      <c r="M35" s="8">
        <v>1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2</v>
      </c>
      <c r="T35" s="8">
        <v>0</v>
      </c>
      <c r="U35" s="8">
        <v>0</v>
      </c>
      <c r="V35" s="9">
        <v>1</v>
      </c>
      <c r="W35" s="14" t="s">
        <v>92</v>
      </c>
      <c r="X35" s="222">
        <v>3.04</v>
      </c>
      <c r="Y35" s="29"/>
    </row>
    <row r="36" spans="1:25" ht="15.75">
      <c r="A36" s="278"/>
      <c r="B36" s="35" t="s">
        <v>71</v>
      </c>
      <c r="C36" s="8">
        <v>2</v>
      </c>
      <c r="D36" s="8">
        <v>2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2</v>
      </c>
      <c r="P36" s="8">
        <v>2</v>
      </c>
      <c r="Q36" s="8">
        <v>0</v>
      </c>
      <c r="R36" s="8">
        <v>2</v>
      </c>
      <c r="S36" s="8">
        <v>0</v>
      </c>
      <c r="T36" s="8">
        <v>2</v>
      </c>
      <c r="U36" s="8">
        <v>2</v>
      </c>
      <c r="V36" s="9">
        <v>0</v>
      </c>
      <c r="W36" s="14" t="s">
        <v>93</v>
      </c>
      <c r="X36" s="223">
        <v>1.18</v>
      </c>
      <c r="Y36" s="29"/>
    </row>
    <row r="37" spans="1:25" ht="15.75">
      <c r="A37" s="278"/>
      <c r="B37" s="35" t="s">
        <v>72</v>
      </c>
      <c r="C37" s="8">
        <v>2</v>
      </c>
      <c r="D37" s="8">
        <v>0</v>
      </c>
      <c r="E37" s="8">
        <v>2</v>
      </c>
      <c r="F37" s="8">
        <v>3</v>
      </c>
      <c r="G37" s="8">
        <v>2</v>
      </c>
      <c r="H37" s="8">
        <v>2</v>
      </c>
      <c r="I37" s="8">
        <v>2</v>
      </c>
      <c r="J37" s="8">
        <v>0</v>
      </c>
      <c r="K37" s="8">
        <v>0</v>
      </c>
      <c r="L37" s="8">
        <v>3</v>
      </c>
      <c r="M37" s="8">
        <v>2</v>
      </c>
      <c r="N37" s="8">
        <v>0</v>
      </c>
      <c r="O37" s="8">
        <v>0</v>
      </c>
      <c r="P37" s="8">
        <v>0</v>
      </c>
      <c r="Q37" s="8">
        <v>2</v>
      </c>
      <c r="R37" s="8">
        <v>0</v>
      </c>
      <c r="S37" s="8">
        <v>0</v>
      </c>
      <c r="T37" s="8">
        <v>0</v>
      </c>
      <c r="U37" s="8">
        <v>2</v>
      </c>
      <c r="V37" s="9">
        <v>1</v>
      </c>
      <c r="W37" s="14" t="s">
        <v>102</v>
      </c>
      <c r="X37" s="223">
        <v>18.2</v>
      </c>
      <c r="Y37" s="29"/>
    </row>
    <row r="38" spans="1:25" ht="15.75">
      <c r="A38" s="278"/>
      <c r="B38" s="35" t="s">
        <v>73</v>
      </c>
      <c r="C38" s="8">
        <v>0</v>
      </c>
      <c r="D38" s="8">
        <v>0</v>
      </c>
      <c r="E38" s="8">
        <v>3</v>
      </c>
      <c r="F38" s="8">
        <v>0</v>
      </c>
      <c r="G38" s="8">
        <v>2</v>
      </c>
      <c r="H38" s="8">
        <v>3</v>
      </c>
      <c r="I38" s="8">
        <v>2</v>
      </c>
      <c r="J38" s="8">
        <v>0</v>
      </c>
      <c r="K38" s="8">
        <v>3</v>
      </c>
      <c r="L38" s="8">
        <v>0</v>
      </c>
      <c r="M38" s="8">
        <v>2</v>
      </c>
      <c r="N38" s="8">
        <v>0</v>
      </c>
      <c r="O38" s="8">
        <v>0</v>
      </c>
      <c r="P38" s="8">
        <v>0</v>
      </c>
      <c r="Q38" s="8">
        <v>3</v>
      </c>
      <c r="R38" s="8">
        <v>0</v>
      </c>
      <c r="S38" s="8">
        <v>3</v>
      </c>
      <c r="T38" s="8">
        <v>0</v>
      </c>
      <c r="U38" s="8">
        <v>3</v>
      </c>
      <c r="V38" s="9">
        <v>1</v>
      </c>
      <c r="W38" s="17" t="s">
        <v>94</v>
      </c>
      <c r="X38" s="224">
        <v>1.3</v>
      </c>
      <c r="Y38" s="29"/>
    </row>
    <row r="39" spans="1:25" ht="15.75">
      <c r="A39" s="278"/>
      <c r="B39" s="35" t="s">
        <v>74</v>
      </c>
      <c r="C39" s="8">
        <v>1</v>
      </c>
      <c r="D39" s="8">
        <v>0</v>
      </c>
      <c r="E39" s="8">
        <v>0</v>
      </c>
      <c r="F39" s="8">
        <v>3</v>
      </c>
      <c r="G39" s="8">
        <v>1</v>
      </c>
      <c r="H39" s="8">
        <v>2</v>
      </c>
      <c r="I39" s="8">
        <v>1</v>
      </c>
      <c r="J39" s="8">
        <v>0</v>
      </c>
      <c r="K39" s="8">
        <v>2</v>
      </c>
      <c r="L39" s="8">
        <v>2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2</v>
      </c>
      <c r="T39" s="8">
        <v>0</v>
      </c>
      <c r="U39" s="8">
        <v>2</v>
      </c>
      <c r="V39" s="9">
        <v>1</v>
      </c>
      <c r="W39" s="14" t="s">
        <v>95</v>
      </c>
      <c r="X39" s="223">
        <v>1582</v>
      </c>
      <c r="Y39" s="29"/>
    </row>
    <row r="40" spans="1:25" ht="16.5" thickBot="1">
      <c r="A40" s="278"/>
      <c r="B40" s="35" t="s">
        <v>75</v>
      </c>
      <c r="C40" s="8">
        <v>0</v>
      </c>
      <c r="D40" s="8">
        <v>1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9">
        <v>0</v>
      </c>
      <c r="W40" s="234" t="s">
        <v>63</v>
      </c>
      <c r="X40" s="225">
        <v>1000</v>
      </c>
      <c r="Y40" s="29"/>
    </row>
    <row r="41" spans="1:25" ht="15.75">
      <c r="A41" s="278"/>
      <c r="B41" s="35" t="s">
        <v>76</v>
      </c>
      <c r="C41" s="8">
        <v>1</v>
      </c>
      <c r="D41" s="8">
        <v>0</v>
      </c>
      <c r="E41" s="8">
        <v>0</v>
      </c>
      <c r="F41" s="8">
        <v>0</v>
      </c>
      <c r="G41" s="8">
        <v>2</v>
      </c>
      <c r="H41" s="8">
        <v>0</v>
      </c>
      <c r="I41" s="8">
        <v>0</v>
      </c>
      <c r="J41" s="8">
        <v>2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v>1</v>
      </c>
      <c r="S41" s="8">
        <v>0</v>
      </c>
      <c r="T41" s="8">
        <v>1</v>
      </c>
      <c r="U41" s="8">
        <v>2</v>
      </c>
      <c r="V41" s="9">
        <v>1</v>
      </c>
      <c r="W41" s="58" t="s">
        <v>106</v>
      </c>
      <c r="X41" s="59">
        <v>0.72299999999999998</v>
      </c>
      <c r="Y41" s="29"/>
    </row>
    <row r="42" spans="1:25" ht="16.5" thickBot="1">
      <c r="A42" s="278"/>
      <c r="B42" s="35" t="s">
        <v>77</v>
      </c>
      <c r="C42" s="8">
        <v>1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2</v>
      </c>
      <c r="K42" s="8">
        <v>0</v>
      </c>
      <c r="L42" s="8">
        <v>0</v>
      </c>
      <c r="M42" s="8">
        <v>0</v>
      </c>
      <c r="N42" s="8">
        <v>0</v>
      </c>
      <c r="O42" s="8">
        <v>1</v>
      </c>
      <c r="P42" s="8">
        <v>0</v>
      </c>
      <c r="Q42" s="8">
        <v>0</v>
      </c>
      <c r="R42" s="8">
        <v>1</v>
      </c>
      <c r="S42" s="8">
        <v>0</v>
      </c>
      <c r="T42" s="8">
        <v>1</v>
      </c>
      <c r="U42" s="8">
        <v>2</v>
      </c>
      <c r="V42" s="9">
        <v>0</v>
      </c>
      <c r="W42" s="60" t="s">
        <v>114</v>
      </c>
      <c r="X42" s="67">
        <f>2683723.1644/22489</f>
        <v>119.33492660411757</v>
      </c>
      <c r="Y42" s="29"/>
    </row>
    <row r="43" spans="1:25" ht="15.75">
      <c r="A43" s="278"/>
      <c r="B43" s="35" t="s">
        <v>78</v>
      </c>
      <c r="C43" s="8">
        <v>0</v>
      </c>
      <c r="D43" s="8">
        <v>0</v>
      </c>
      <c r="E43" s="8">
        <v>0</v>
      </c>
      <c r="F43" s="8">
        <v>3</v>
      </c>
      <c r="G43" s="8">
        <v>2</v>
      </c>
      <c r="H43" s="8">
        <v>2</v>
      </c>
      <c r="I43" s="8">
        <v>1</v>
      </c>
      <c r="J43" s="8">
        <v>0</v>
      </c>
      <c r="K43" s="8">
        <v>2</v>
      </c>
      <c r="L43" s="8">
        <v>3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3</v>
      </c>
      <c r="T43" s="8">
        <v>0</v>
      </c>
      <c r="U43" s="8">
        <v>0</v>
      </c>
      <c r="V43" s="9">
        <v>0</v>
      </c>
      <c r="W43" s="282" t="s">
        <v>101</v>
      </c>
      <c r="X43" s="283"/>
      <c r="Y43" s="29"/>
    </row>
    <row r="44" spans="1:25" ht="15.75">
      <c r="A44" s="278"/>
      <c r="B44" s="35" t="s">
        <v>79</v>
      </c>
      <c r="C44" s="8">
        <v>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2</v>
      </c>
      <c r="K44" s="8">
        <v>0</v>
      </c>
      <c r="L44" s="8">
        <v>0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  <c r="R44" s="8">
        <v>0</v>
      </c>
      <c r="S44" s="8">
        <v>0</v>
      </c>
      <c r="T44" s="8">
        <v>1</v>
      </c>
      <c r="U44" s="8">
        <v>2</v>
      </c>
      <c r="V44" s="9">
        <v>1</v>
      </c>
      <c r="W44" s="17" t="s">
        <v>103</v>
      </c>
      <c r="X44" s="226">
        <v>20</v>
      </c>
      <c r="Y44" s="29"/>
    </row>
    <row r="45" spans="1:25">
      <c r="A45" s="278"/>
      <c r="B45" s="27" t="s">
        <v>80</v>
      </c>
      <c r="C45" s="8">
        <v>2</v>
      </c>
      <c r="D45" s="8">
        <v>0</v>
      </c>
      <c r="E45" s="8">
        <v>3</v>
      </c>
      <c r="F45" s="8">
        <v>4</v>
      </c>
      <c r="G45" s="8">
        <v>2</v>
      </c>
      <c r="H45" s="8">
        <v>3</v>
      </c>
      <c r="I45" s="8">
        <v>2</v>
      </c>
      <c r="J45" s="8">
        <v>0</v>
      </c>
      <c r="K45" s="8">
        <v>0</v>
      </c>
      <c r="L45" s="8">
        <v>3</v>
      </c>
      <c r="M45" s="8">
        <v>2</v>
      </c>
      <c r="N45" s="8">
        <v>0</v>
      </c>
      <c r="O45" s="8">
        <v>0</v>
      </c>
      <c r="P45" s="8">
        <v>0</v>
      </c>
      <c r="Q45" s="8">
        <v>3</v>
      </c>
      <c r="R45" s="8">
        <v>0</v>
      </c>
      <c r="S45" s="8">
        <v>0</v>
      </c>
      <c r="T45" s="8">
        <v>0</v>
      </c>
      <c r="U45" s="8">
        <v>3</v>
      </c>
      <c r="V45" s="9">
        <v>1</v>
      </c>
      <c r="W45" s="15" t="s">
        <v>96</v>
      </c>
      <c r="X45" s="224">
        <v>178</v>
      </c>
      <c r="Y45" s="29"/>
    </row>
    <row r="46" spans="1:25">
      <c r="A46" s="278"/>
      <c r="B46" s="35" t="s">
        <v>81</v>
      </c>
      <c r="C46" s="8">
        <v>1</v>
      </c>
      <c r="D46" s="8">
        <v>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2</v>
      </c>
      <c r="K46" s="8">
        <v>0</v>
      </c>
      <c r="L46" s="8">
        <v>0</v>
      </c>
      <c r="M46" s="8">
        <v>0</v>
      </c>
      <c r="N46" s="8">
        <v>0</v>
      </c>
      <c r="O46" s="8">
        <v>1</v>
      </c>
      <c r="P46" s="8">
        <v>1</v>
      </c>
      <c r="Q46" s="8">
        <v>0</v>
      </c>
      <c r="R46" s="8">
        <v>1</v>
      </c>
      <c r="S46" s="8">
        <v>0</v>
      </c>
      <c r="T46" s="8">
        <v>0</v>
      </c>
      <c r="U46" s="8">
        <v>2</v>
      </c>
      <c r="V46" s="9">
        <v>0</v>
      </c>
      <c r="W46" s="15" t="s">
        <v>98</v>
      </c>
      <c r="X46" s="227">
        <v>459.55919999999998</v>
      </c>
      <c r="Y46" s="29"/>
    </row>
    <row r="47" spans="1:25">
      <c r="A47" s="278"/>
      <c r="B47" s="27" t="s">
        <v>82</v>
      </c>
      <c r="C47" s="8">
        <v>1</v>
      </c>
      <c r="D47" s="8">
        <v>0</v>
      </c>
      <c r="E47" s="8">
        <v>2</v>
      </c>
      <c r="F47" s="8">
        <v>0</v>
      </c>
      <c r="G47" s="8">
        <v>2</v>
      </c>
      <c r="H47" s="8">
        <v>0</v>
      </c>
      <c r="I47" s="8">
        <v>0</v>
      </c>
      <c r="J47" s="8">
        <v>2</v>
      </c>
      <c r="K47" s="8">
        <v>2</v>
      </c>
      <c r="L47" s="8">
        <v>3</v>
      </c>
      <c r="M47" s="8">
        <v>2</v>
      </c>
      <c r="N47" s="8">
        <v>0</v>
      </c>
      <c r="O47" s="8">
        <v>2</v>
      </c>
      <c r="P47" s="8">
        <v>2</v>
      </c>
      <c r="Q47" s="8">
        <v>0</v>
      </c>
      <c r="R47" s="8">
        <v>2</v>
      </c>
      <c r="S47" s="8">
        <v>3</v>
      </c>
      <c r="T47" s="8">
        <v>2</v>
      </c>
      <c r="U47" s="8">
        <v>0</v>
      </c>
      <c r="V47" s="9">
        <v>1</v>
      </c>
      <c r="W47" s="15" t="s">
        <v>97</v>
      </c>
      <c r="X47" s="227">
        <v>8.25</v>
      </c>
      <c r="Y47" s="29"/>
    </row>
    <row r="48" spans="1:25" ht="15.75" thickBot="1">
      <c r="A48" s="279"/>
      <c r="B48" s="36" t="s">
        <v>83</v>
      </c>
      <c r="C48" s="10">
        <v>1</v>
      </c>
      <c r="D48" s="10">
        <v>0</v>
      </c>
      <c r="E48" s="10">
        <v>1</v>
      </c>
      <c r="F48" s="10">
        <v>2</v>
      </c>
      <c r="G48" s="10">
        <v>1</v>
      </c>
      <c r="H48" s="10">
        <v>1</v>
      </c>
      <c r="I48" s="10">
        <v>1</v>
      </c>
      <c r="J48" s="10">
        <v>0</v>
      </c>
      <c r="K48" s="10">
        <v>1</v>
      </c>
      <c r="L48" s="10">
        <v>1</v>
      </c>
      <c r="M48" s="10">
        <v>1</v>
      </c>
      <c r="N48" s="10">
        <v>0</v>
      </c>
      <c r="O48" s="10">
        <v>1</v>
      </c>
      <c r="P48" s="10">
        <v>0</v>
      </c>
      <c r="Q48" s="10">
        <v>0</v>
      </c>
      <c r="R48" s="10">
        <v>1</v>
      </c>
      <c r="S48" s="10">
        <v>1</v>
      </c>
      <c r="T48" s="10">
        <v>0</v>
      </c>
      <c r="U48" s="10">
        <v>1</v>
      </c>
      <c r="V48" s="11">
        <v>0</v>
      </c>
      <c r="W48" s="15" t="s">
        <v>99</v>
      </c>
      <c r="X48" s="228">
        <v>0.46820000000000001</v>
      </c>
      <c r="Y48" s="29"/>
    </row>
    <row r="49" spans="1:25" ht="15.75" thickBot="1">
      <c r="A49" s="267" t="s">
        <v>113</v>
      </c>
      <c r="B49" s="268"/>
      <c r="C49" s="37">
        <f t="shared" ref="C49:T49" si="19">SUM(C29:C48)</f>
        <v>16</v>
      </c>
      <c r="D49" s="37">
        <f t="shared" si="19"/>
        <v>4</v>
      </c>
      <c r="E49" s="37">
        <f t="shared" si="19"/>
        <v>21</v>
      </c>
      <c r="F49" s="37">
        <f t="shared" si="19"/>
        <v>26</v>
      </c>
      <c r="G49" s="37">
        <f t="shared" si="19"/>
        <v>23</v>
      </c>
      <c r="H49" s="37">
        <f t="shared" si="19"/>
        <v>21</v>
      </c>
      <c r="I49" s="37">
        <f t="shared" si="19"/>
        <v>14</v>
      </c>
      <c r="J49" s="37">
        <f t="shared" si="19"/>
        <v>14</v>
      </c>
      <c r="K49" s="37">
        <f t="shared" si="19"/>
        <v>23</v>
      </c>
      <c r="L49" s="37">
        <f t="shared" si="19"/>
        <v>25</v>
      </c>
      <c r="M49" s="37">
        <f t="shared" si="19"/>
        <v>17</v>
      </c>
      <c r="N49" s="37">
        <f t="shared" si="19"/>
        <v>1</v>
      </c>
      <c r="O49" s="37">
        <f t="shared" si="19"/>
        <v>11</v>
      </c>
      <c r="P49" s="37">
        <f t="shared" si="19"/>
        <v>8</v>
      </c>
      <c r="Q49" s="37">
        <f t="shared" si="19"/>
        <v>16</v>
      </c>
      <c r="R49" s="37">
        <f t="shared" si="19"/>
        <v>9</v>
      </c>
      <c r="S49" s="37">
        <f t="shared" si="19"/>
        <v>28</v>
      </c>
      <c r="T49" s="37">
        <f t="shared" si="19"/>
        <v>9</v>
      </c>
      <c r="U49" s="37">
        <f>SUM(U29:U48)</f>
        <v>26</v>
      </c>
      <c r="V49" s="38">
        <f t="shared" ref="V49" si="20">SUM(V29:V48)</f>
        <v>14</v>
      </c>
      <c r="W49" s="16" t="s">
        <v>100</v>
      </c>
      <c r="X49" s="236">
        <v>0.9</v>
      </c>
      <c r="Y49" s="30"/>
    </row>
    <row r="50" spans="1:25" ht="15.75" thickBot="1">
      <c r="A50" s="20"/>
      <c r="B50" s="20">
        <f>SUM(C29:V48)</f>
        <v>326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Y50" s="20"/>
    </row>
    <row r="51" spans="1:25" ht="16.5" thickBot="1">
      <c r="A51" s="269" t="s">
        <v>117</v>
      </c>
      <c r="B51" s="270"/>
      <c r="C51" s="270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1"/>
      <c r="W51" s="269" t="s">
        <v>84</v>
      </c>
      <c r="X51" s="270"/>
      <c r="Y51" s="28"/>
    </row>
    <row r="52" spans="1:25" ht="18.75">
      <c r="A52" s="272"/>
      <c r="B52" s="273"/>
      <c r="C52" s="276" t="s">
        <v>104</v>
      </c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7"/>
      <c r="W52" s="33" t="s">
        <v>110</v>
      </c>
      <c r="X52" s="54" t="s">
        <v>185</v>
      </c>
      <c r="Y52" s="29"/>
    </row>
    <row r="53" spans="1:25" ht="19.5" thickBot="1">
      <c r="A53" s="274"/>
      <c r="B53" s="275"/>
      <c r="C53" s="27" t="s">
        <v>64</v>
      </c>
      <c r="D53" s="27" t="s">
        <v>65</v>
      </c>
      <c r="E53" s="27" t="s">
        <v>66</v>
      </c>
      <c r="F53" s="27" t="s">
        <v>67</v>
      </c>
      <c r="G53" s="27" t="s">
        <v>68</v>
      </c>
      <c r="H53" s="27" t="s">
        <v>69</v>
      </c>
      <c r="I53" s="27" t="s">
        <v>70</v>
      </c>
      <c r="J53" s="27" t="s">
        <v>71</v>
      </c>
      <c r="K53" s="27" t="s">
        <v>72</v>
      </c>
      <c r="L53" s="27" t="s">
        <v>73</v>
      </c>
      <c r="M53" s="27" t="s">
        <v>74</v>
      </c>
      <c r="N53" s="27" t="s">
        <v>75</v>
      </c>
      <c r="O53" s="27" t="s">
        <v>76</v>
      </c>
      <c r="P53" s="27" t="s">
        <v>77</v>
      </c>
      <c r="Q53" s="27" t="s">
        <v>78</v>
      </c>
      <c r="R53" s="27" t="s">
        <v>79</v>
      </c>
      <c r="S53" s="27" t="s">
        <v>80</v>
      </c>
      <c r="T53" s="27" t="s">
        <v>81</v>
      </c>
      <c r="U53" s="27" t="s">
        <v>82</v>
      </c>
      <c r="V53" s="39" t="s">
        <v>83</v>
      </c>
      <c r="W53" s="13" t="s">
        <v>85</v>
      </c>
      <c r="X53" s="45">
        <v>58348</v>
      </c>
      <c r="Y53" s="29"/>
    </row>
    <row r="54" spans="1:25" ht="15.75">
      <c r="A54" s="278" t="s">
        <v>105</v>
      </c>
      <c r="B54" s="35" t="s">
        <v>64</v>
      </c>
      <c r="C54" s="12">
        <v>0</v>
      </c>
      <c r="D54" s="12">
        <v>1</v>
      </c>
      <c r="E54" s="12">
        <v>2</v>
      </c>
      <c r="F54" s="12">
        <v>3</v>
      </c>
      <c r="G54" s="12">
        <v>1</v>
      </c>
      <c r="H54" s="12">
        <v>0</v>
      </c>
      <c r="I54" s="12">
        <v>0</v>
      </c>
      <c r="J54" s="12">
        <v>2</v>
      </c>
      <c r="K54" s="12">
        <v>2</v>
      </c>
      <c r="L54" s="12">
        <v>2</v>
      </c>
      <c r="M54" s="12">
        <v>1</v>
      </c>
      <c r="N54" s="12">
        <v>0</v>
      </c>
      <c r="O54" s="12">
        <v>1</v>
      </c>
      <c r="P54" s="12">
        <v>1</v>
      </c>
      <c r="Q54" s="12">
        <v>0</v>
      </c>
      <c r="R54" s="12">
        <v>1</v>
      </c>
      <c r="S54" s="12">
        <v>2</v>
      </c>
      <c r="T54" s="12">
        <v>1</v>
      </c>
      <c r="U54" s="12">
        <v>1</v>
      </c>
      <c r="V54" s="21">
        <v>1</v>
      </c>
      <c r="W54" s="31" t="s">
        <v>86</v>
      </c>
      <c r="X54" s="46">
        <v>114</v>
      </c>
      <c r="Y54" s="29"/>
    </row>
    <row r="55" spans="1:25" ht="15.75">
      <c r="A55" s="278"/>
      <c r="B55" s="35" t="s">
        <v>65</v>
      </c>
      <c r="C55" s="8">
        <v>1</v>
      </c>
      <c r="D55" s="8">
        <v>0</v>
      </c>
      <c r="E55" s="8">
        <v>2</v>
      </c>
      <c r="F55" s="8">
        <v>0</v>
      </c>
      <c r="G55" s="8">
        <v>0</v>
      </c>
      <c r="H55" s="8">
        <v>0</v>
      </c>
      <c r="I55" s="8">
        <v>0</v>
      </c>
      <c r="J55" s="8">
        <v>2</v>
      </c>
      <c r="K55" s="8">
        <v>0</v>
      </c>
      <c r="L55" s="8">
        <v>0</v>
      </c>
      <c r="M55" s="8">
        <v>1</v>
      </c>
      <c r="N55" s="8">
        <v>1</v>
      </c>
      <c r="O55" s="8">
        <v>1</v>
      </c>
      <c r="P55" s="8">
        <v>1</v>
      </c>
      <c r="Q55" s="8">
        <v>0</v>
      </c>
      <c r="R55" s="8">
        <v>1</v>
      </c>
      <c r="S55" s="8">
        <v>0</v>
      </c>
      <c r="T55" s="8">
        <v>1</v>
      </c>
      <c r="U55" s="8">
        <v>2</v>
      </c>
      <c r="V55" s="9">
        <v>0</v>
      </c>
      <c r="W55" s="14" t="s">
        <v>87</v>
      </c>
      <c r="X55" s="47">
        <v>8.82</v>
      </c>
      <c r="Y55" s="29"/>
    </row>
    <row r="56" spans="1:25" ht="15.75">
      <c r="A56" s="278"/>
      <c r="B56" s="35" t="s">
        <v>66</v>
      </c>
      <c r="C56" s="8">
        <v>2</v>
      </c>
      <c r="D56" s="8">
        <v>2</v>
      </c>
      <c r="E56" s="8">
        <v>0</v>
      </c>
      <c r="F56" s="8">
        <v>3</v>
      </c>
      <c r="G56" s="8">
        <v>2</v>
      </c>
      <c r="H56" s="8">
        <v>2</v>
      </c>
      <c r="I56" s="8">
        <v>1</v>
      </c>
      <c r="J56" s="8">
        <v>2</v>
      </c>
      <c r="K56" s="8">
        <v>2</v>
      </c>
      <c r="L56" s="8">
        <v>3</v>
      </c>
      <c r="M56" s="8">
        <v>0</v>
      </c>
      <c r="N56" s="8">
        <v>0</v>
      </c>
      <c r="O56" s="8">
        <v>2</v>
      </c>
      <c r="P56" s="8">
        <v>2</v>
      </c>
      <c r="Q56" s="8">
        <v>2</v>
      </c>
      <c r="R56" s="8">
        <v>2</v>
      </c>
      <c r="S56" s="8">
        <v>3</v>
      </c>
      <c r="T56" s="8">
        <v>2</v>
      </c>
      <c r="U56" s="8">
        <v>2</v>
      </c>
      <c r="V56" s="9">
        <v>1</v>
      </c>
      <c r="W56" s="14" t="s">
        <v>88</v>
      </c>
      <c r="X56" s="48">
        <v>0.36</v>
      </c>
      <c r="Y56" s="29"/>
    </row>
    <row r="57" spans="1:25" ht="15.75">
      <c r="A57" s="278"/>
      <c r="B57" s="27" t="s">
        <v>67</v>
      </c>
      <c r="C57" s="8">
        <v>3</v>
      </c>
      <c r="D57" s="8">
        <v>0</v>
      </c>
      <c r="E57" s="8">
        <v>3</v>
      </c>
      <c r="F57" s="8">
        <v>0</v>
      </c>
      <c r="G57" s="8">
        <v>3</v>
      </c>
      <c r="H57" s="8">
        <v>3</v>
      </c>
      <c r="I57" s="8">
        <v>2</v>
      </c>
      <c r="J57" s="8">
        <v>0</v>
      </c>
      <c r="K57" s="8">
        <v>3</v>
      </c>
      <c r="L57" s="8">
        <v>0</v>
      </c>
      <c r="M57" s="8">
        <v>3</v>
      </c>
      <c r="N57" s="8">
        <v>0</v>
      </c>
      <c r="O57" s="8">
        <v>0</v>
      </c>
      <c r="P57" s="8">
        <v>0</v>
      </c>
      <c r="Q57" s="8">
        <v>3</v>
      </c>
      <c r="R57" s="8">
        <v>0</v>
      </c>
      <c r="S57" s="8">
        <v>4</v>
      </c>
      <c r="T57" s="8">
        <v>0</v>
      </c>
      <c r="U57" s="8">
        <v>3</v>
      </c>
      <c r="V57" s="9">
        <v>2</v>
      </c>
      <c r="W57" s="14" t="s">
        <v>89</v>
      </c>
      <c r="X57" s="47">
        <v>24.48</v>
      </c>
      <c r="Y57" s="29"/>
    </row>
    <row r="58" spans="1:25" ht="15.75">
      <c r="A58" s="278"/>
      <c r="B58" s="35" t="s">
        <v>68</v>
      </c>
      <c r="C58" s="8">
        <v>1</v>
      </c>
      <c r="D58" s="8">
        <v>0</v>
      </c>
      <c r="E58" s="8">
        <v>2</v>
      </c>
      <c r="F58" s="8">
        <v>3</v>
      </c>
      <c r="G58" s="8">
        <v>0</v>
      </c>
      <c r="H58" s="8">
        <v>2</v>
      </c>
      <c r="I58" s="8">
        <v>1</v>
      </c>
      <c r="J58" s="8">
        <v>2</v>
      </c>
      <c r="K58" s="8">
        <v>2</v>
      </c>
      <c r="L58" s="8">
        <v>2</v>
      </c>
      <c r="M58" s="8">
        <v>1</v>
      </c>
      <c r="N58" s="8">
        <v>0</v>
      </c>
      <c r="O58" s="8">
        <v>2</v>
      </c>
      <c r="P58" s="8">
        <v>2</v>
      </c>
      <c r="Q58" s="8">
        <v>2</v>
      </c>
      <c r="R58" s="8">
        <v>2</v>
      </c>
      <c r="S58" s="8">
        <v>2</v>
      </c>
      <c r="T58" s="8">
        <v>1</v>
      </c>
      <c r="U58" s="8">
        <v>2</v>
      </c>
      <c r="V58" s="9">
        <v>1</v>
      </c>
      <c r="W58" s="14" t="s">
        <v>90</v>
      </c>
      <c r="X58" s="49">
        <v>-4.63</v>
      </c>
      <c r="Y58" s="29"/>
    </row>
    <row r="59" spans="1:25" ht="15.75">
      <c r="A59" s="278"/>
      <c r="B59" s="35" t="s">
        <v>69</v>
      </c>
      <c r="C59" s="8">
        <v>0</v>
      </c>
      <c r="D59" s="8">
        <v>0</v>
      </c>
      <c r="E59" s="8">
        <v>2</v>
      </c>
      <c r="F59" s="8">
        <v>3</v>
      </c>
      <c r="G59" s="8">
        <v>2</v>
      </c>
      <c r="H59" s="8">
        <v>0</v>
      </c>
      <c r="I59" s="8">
        <v>1</v>
      </c>
      <c r="J59" s="8">
        <v>0</v>
      </c>
      <c r="K59" s="8">
        <v>2</v>
      </c>
      <c r="L59" s="8">
        <v>3</v>
      </c>
      <c r="M59" s="8">
        <v>2</v>
      </c>
      <c r="N59" s="8">
        <v>0</v>
      </c>
      <c r="O59" s="8">
        <v>0</v>
      </c>
      <c r="P59" s="8">
        <v>0</v>
      </c>
      <c r="Q59" s="8">
        <v>2</v>
      </c>
      <c r="R59" s="8">
        <v>0</v>
      </c>
      <c r="S59" s="8">
        <v>3</v>
      </c>
      <c r="T59" s="8">
        <v>0</v>
      </c>
      <c r="U59" s="8">
        <v>2</v>
      </c>
      <c r="V59" s="9">
        <v>1</v>
      </c>
      <c r="W59" s="14" t="s">
        <v>91</v>
      </c>
      <c r="X59" s="49">
        <v>0.36</v>
      </c>
      <c r="Y59" s="29"/>
    </row>
    <row r="60" spans="1:25" ht="15.75">
      <c r="A60" s="278"/>
      <c r="B60" s="35" t="s">
        <v>70</v>
      </c>
      <c r="C60" s="8">
        <v>0</v>
      </c>
      <c r="D60" s="8">
        <v>0</v>
      </c>
      <c r="E60" s="8">
        <v>1</v>
      </c>
      <c r="F60" s="8">
        <v>2</v>
      </c>
      <c r="G60" s="8">
        <v>1</v>
      </c>
      <c r="H60" s="8">
        <v>1</v>
      </c>
      <c r="I60" s="8">
        <v>0</v>
      </c>
      <c r="J60" s="8">
        <v>0</v>
      </c>
      <c r="K60" s="8">
        <v>2</v>
      </c>
      <c r="L60" s="8">
        <v>2</v>
      </c>
      <c r="M60" s="8">
        <v>1</v>
      </c>
      <c r="N60" s="8">
        <v>0</v>
      </c>
      <c r="O60" s="8">
        <v>0</v>
      </c>
      <c r="P60" s="8">
        <v>0</v>
      </c>
      <c r="Q60" s="8">
        <v>1</v>
      </c>
      <c r="R60" s="8">
        <v>0</v>
      </c>
      <c r="S60" s="8">
        <v>2</v>
      </c>
      <c r="T60" s="8">
        <v>0</v>
      </c>
      <c r="U60" s="8">
        <v>0</v>
      </c>
      <c r="V60" s="9">
        <v>1</v>
      </c>
      <c r="W60" s="14" t="s">
        <v>92</v>
      </c>
      <c r="X60" s="47">
        <v>6.2</v>
      </c>
      <c r="Y60" s="29"/>
    </row>
    <row r="61" spans="1:25" ht="15.75">
      <c r="A61" s="278"/>
      <c r="B61" s="35" t="s">
        <v>71</v>
      </c>
      <c r="C61" s="8">
        <v>2</v>
      </c>
      <c r="D61" s="8">
        <v>2</v>
      </c>
      <c r="E61" s="8">
        <v>2</v>
      </c>
      <c r="F61" s="8">
        <v>0</v>
      </c>
      <c r="G61" s="8">
        <v>2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2</v>
      </c>
      <c r="N61" s="8">
        <v>0</v>
      </c>
      <c r="O61" s="8">
        <v>2</v>
      </c>
      <c r="P61" s="8">
        <v>2</v>
      </c>
      <c r="Q61" s="8">
        <v>0</v>
      </c>
      <c r="R61" s="8">
        <v>2</v>
      </c>
      <c r="S61" s="8">
        <v>0</v>
      </c>
      <c r="T61" s="8">
        <v>2</v>
      </c>
      <c r="U61" s="8">
        <v>2</v>
      </c>
      <c r="V61" s="9">
        <v>1</v>
      </c>
      <c r="W61" s="14" t="s">
        <v>93</v>
      </c>
      <c r="X61" s="48">
        <v>1.7</v>
      </c>
      <c r="Y61" s="29"/>
    </row>
    <row r="62" spans="1:25" ht="15.75">
      <c r="A62" s="278"/>
      <c r="B62" s="35" t="s">
        <v>72</v>
      </c>
      <c r="C62" s="8">
        <v>2</v>
      </c>
      <c r="D62" s="8">
        <v>0</v>
      </c>
      <c r="E62" s="8">
        <v>2</v>
      </c>
      <c r="F62" s="8">
        <v>3</v>
      </c>
      <c r="G62" s="8">
        <v>2</v>
      </c>
      <c r="H62" s="8">
        <v>2</v>
      </c>
      <c r="I62" s="8">
        <v>2</v>
      </c>
      <c r="J62" s="8">
        <v>0</v>
      </c>
      <c r="K62" s="8">
        <v>0</v>
      </c>
      <c r="L62" s="8">
        <v>3</v>
      </c>
      <c r="M62" s="8">
        <v>2</v>
      </c>
      <c r="N62" s="8">
        <v>0</v>
      </c>
      <c r="O62" s="8">
        <v>2</v>
      </c>
      <c r="P62" s="8">
        <v>0</v>
      </c>
      <c r="Q62" s="8">
        <v>2</v>
      </c>
      <c r="R62" s="8">
        <v>2</v>
      </c>
      <c r="S62" s="8">
        <v>0</v>
      </c>
      <c r="T62" s="8">
        <v>0</v>
      </c>
      <c r="U62" s="8">
        <v>2</v>
      </c>
      <c r="V62" s="9">
        <v>1</v>
      </c>
      <c r="W62" s="14" t="s">
        <v>102</v>
      </c>
      <c r="X62" s="49">
        <v>32.659999999999997</v>
      </c>
      <c r="Y62" s="29"/>
    </row>
    <row r="63" spans="1:25" ht="15.75">
      <c r="A63" s="278"/>
      <c r="B63" s="35" t="s">
        <v>73</v>
      </c>
      <c r="C63" s="8">
        <v>2</v>
      </c>
      <c r="D63" s="8">
        <v>0</v>
      </c>
      <c r="E63" s="8">
        <v>3</v>
      </c>
      <c r="F63" s="8">
        <v>0</v>
      </c>
      <c r="G63" s="8">
        <v>2</v>
      </c>
      <c r="H63" s="8">
        <v>3</v>
      </c>
      <c r="I63" s="8">
        <v>2</v>
      </c>
      <c r="J63" s="8">
        <v>0</v>
      </c>
      <c r="K63" s="8">
        <v>3</v>
      </c>
      <c r="L63" s="8">
        <v>0</v>
      </c>
      <c r="M63" s="8">
        <v>2</v>
      </c>
      <c r="N63" s="8">
        <v>0</v>
      </c>
      <c r="O63" s="8">
        <v>0</v>
      </c>
      <c r="P63" s="8">
        <v>0</v>
      </c>
      <c r="Q63" s="8">
        <v>3</v>
      </c>
      <c r="R63" s="8">
        <v>0</v>
      </c>
      <c r="S63" s="8">
        <v>3</v>
      </c>
      <c r="T63" s="8">
        <v>0</v>
      </c>
      <c r="U63" s="8">
        <v>3</v>
      </c>
      <c r="V63" s="9">
        <v>1</v>
      </c>
      <c r="W63" s="17" t="s">
        <v>94</v>
      </c>
      <c r="X63" s="50">
        <v>1.8</v>
      </c>
      <c r="Y63" s="29"/>
    </row>
    <row r="64" spans="1:25" ht="15.75">
      <c r="A64" s="278"/>
      <c r="B64" s="35" t="s">
        <v>74</v>
      </c>
      <c r="C64" s="8">
        <v>1</v>
      </c>
      <c r="D64" s="8">
        <v>1</v>
      </c>
      <c r="E64" s="8">
        <v>0</v>
      </c>
      <c r="F64" s="8">
        <v>3</v>
      </c>
      <c r="G64" s="8">
        <v>1</v>
      </c>
      <c r="H64" s="8">
        <v>2</v>
      </c>
      <c r="I64" s="8">
        <v>1</v>
      </c>
      <c r="J64" s="8">
        <v>2</v>
      </c>
      <c r="K64" s="8">
        <v>2</v>
      </c>
      <c r="L64" s="8">
        <v>2</v>
      </c>
      <c r="M64" s="8">
        <v>0</v>
      </c>
      <c r="N64" s="8">
        <v>0</v>
      </c>
      <c r="O64" s="8">
        <v>2</v>
      </c>
      <c r="P64" s="8">
        <v>0</v>
      </c>
      <c r="Q64" s="8">
        <v>2</v>
      </c>
      <c r="R64" s="8">
        <v>2</v>
      </c>
      <c r="S64" s="8">
        <v>2</v>
      </c>
      <c r="T64" s="8">
        <v>1</v>
      </c>
      <c r="U64" s="8">
        <v>2</v>
      </c>
      <c r="V64" s="9">
        <v>1</v>
      </c>
      <c r="W64" s="14" t="s">
        <v>95</v>
      </c>
      <c r="X64" s="49">
        <v>1505</v>
      </c>
      <c r="Y64" s="29"/>
    </row>
    <row r="65" spans="1:25" ht="16.5" thickBot="1">
      <c r="A65" s="278"/>
      <c r="B65" s="35" t="s">
        <v>75</v>
      </c>
      <c r="C65" s="8">
        <v>0</v>
      </c>
      <c r="D65" s="8">
        <v>1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1</v>
      </c>
      <c r="U65" s="8">
        <v>0</v>
      </c>
      <c r="V65" s="9">
        <v>0</v>
      </c>
      <c r="W65" s="14" t="s">
        <v>63</v>
      </c>
      <c r="X65" s="49">
        <v>1950</v>
      </c>
      <c r="Y65" s="29"/>
    </row>
    <row r="66" spans="1:25" ht="15.75">
      <c r="A66" s="278"/>
      <c r="B66" s="35" t="s">
        <v>76</v>
      </c>
      <c r="C66" s="8">
        <v>1</v>
      </c>
      <c r="D66" s="8">
        <v>1</v>
      </c>
      <c r="E66" s="8">
        <v>2</v>
      </c>
      <c r="F66" s="8">
        <v>0</v>
      </c>
      <c r="G66" s="8">
        <v>2</v>
      </c>
      <c r="H66" s="8">
        <v>0</v>
      </c>
      <c r="I66" s="8">
        <v>0</v>
      </c>
      <c r="J66" s="8">
        <v>2</v>
      </c>
      <c r="K66" s="8">
        <v>2</v>
      </c>
      <c r="L66" s="8">
        <v>0</v>
      </c>
      <c r="M66" s="8">
        <v>2</v>
      </c>
      <c r="N66" s="8">
        <v>0</v>
      </c>
      <c r="O66" s="8">
        <v>0</v>
      </c>
      <c r="P66" s="8">
        <v>1</v>
      </c>
      <c r="Q66" s="8">
        <v>0</v>
      </c>
      <c r="R66" s="8">
        <v>1</v>
      </c>
      <c r="S66" s="8">
        <v>3</v>
      </c>
      <c r="T66" s="8">
        <v>1</v>
      </c>
      <c r="U66" s="8">
        <v>2</v>
      </c>
      <c r="V66" s="9">
        <v>1</v>
      </c>
      <c r="W66" s="58" t="s">
        <v>106</v>
      </c>
      <c r="X66" s="61">
        <v>0.748</v>
      </c>
      <c r="Y66" s="29"/>
    </row>
    <row r="67" spans="1:25" ht="16.5" thickBot="1">
      <c r="A67" s="278"/>
      <c r="B67" s="35" t="s">
        <v>77</v>
      </c>
      <c r="C67" s="8">
        <v>1</v>
      </c>
      <c r="D67" s="8">
        <v>1</v>
      </c>
      <c r="E67" s="8">
        <v>2</v>
      </c>
      <c r="F67" s="8">
        <v>0</v>
      </c>
      <c r="G67" s="8">
        <v>2</v>
      </c>
      <c r="H67" s="8">
        <v>0</v>
      </c>
      <c r="I67" s="8">
        <v>0</v>
      </c>
      <c r="J67" s="8">
        <v>2</v>
      </c>
      <c r="K67" s="8">
        <v>0</v>
      </c>
      <c r="L67" s="8">
        <v>0</v>
      </c>
      <c r="M67" s="8">
        <v>0</v>
      </c>
      <c r="N67" s="8">
        <v>0</v>
      </c>
      <c r="O67" s="8">
        <v>1</v>
      </c>
      <c r="P67" s="8">
        <v>0</v>
      </c>
      <c r="Q67" s="8">
        <v>0</v>
      </c>
      <c r="R67" s="8">
        <v>1</v>
      </c>
      <c r="S67" s="8">
        <v>0</v>
      </c>
      <c r="T67" s="8">
        <v>1</v>
      </c>
      <c r="U67" s="8">
        <v>2</v>
      </c>
      <c r="V67" s="9">
        <v>1</v>
      </c>
      <c r="W67" s="60" t="s">
        <v>114</v>
      </c>
      <c r="X67" s="63">
        <f>4327779.2916/40154</f>
        <v>107.77953109528316</v>
      </c>
      <c r="Y67" s="29"/>
    </row>
    <row r="68" spans="1:25" ht="15.75">
      <c r="A68" s="278"/>
      <c r="B68" s="35" t="s">
        <v>78</v>
      </c>
      <c r="C68" s="8">
        <v>0</v>
      </c>
      <c r="D68" s="8">
        <v>0</v>
      </c>
      <c r="E68" s="8">
        <v>2</v>
      </c>
      <c r="F68" s="8">
        <v>3</v>
      </c>
      <c r="G68" s="8">
        <v>2</v>
      </c>
      <c r="H68" s="8">
        <v>2</v>
      </c>
      <c r="I68" s="8">
        <v>1</v>
      </c>
      <c r="J68" s="8">
        <v>0</v>
      </c>
      <c r="K68" s="8">
        <v>2</v>
      </c>
      <c r="L68" s="8">
        <v>3</v>
      </c>
      <c r="M68" s="8">
        <v>2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3</v>
      </c>
      <c r="T68" s="8">
        <v>0</v>
      </c>
      <c r="U68" s="8">
        <v>0</v>
      </c>
      <c r="V68" s="9">
        <v>1</v>
      </c>
      <c r="W68" s="19" t="s">
        <v>101</v>
      </c>
      <c r="X68" s="43"/>
      <c r="Y68" s="29"/>
    </row>
    <row r="69" spans="1:25" ht="15.75">
      <c r="A69" s="278"/>
      <c r="B69" s="35" t="s">
        <v>79</v>
      </c>
      <c r="C69" s="8">
        <v>1</v>
      </c>
      <c r="D69" s="8">
        <v>1</v>
      </c>
      <c r="E69" s="8">
        <v>2</v>
      </c>
      <c r="F69" s="8">
        <v>0</v>
      </c>
      <c r="G69" s="8">
        <v>2</v>
      </c>
      <c r="H69" s="8">
        <v>0</v>
      </c>
      <c r="I69" s="8">
        <v>0</v>
      </c>
      <c r="J69" s="8">
        <v>2</v>
      </c>
      <c r="K69" s="8">
        <v>2</v>
      </c>
      <c r="L69" s="8">
        <v>0</v>
      </c>
      <c r="M69" s="8">
        <v>2</v>
      </c>
      <c r="N69" s="8">
        <v>0</v>
      </c>
      <c r="O69" s="8">
        <v>1</v>
      </c>
      <c r="P69" s="8">
        <v>1</v>
      </c>
      <c r="Q69" s="8">
        <v>0</v>
      </c>
      <c r="R69" s="8">
        <v>0</v>
      </c>
      <c r="S69" s="8">
        <v>3</v>
      </c>
      <c r="T69" s="8">
        <v>1</v>
      </c>
      <c r="U69" s="8">
        <v>2</v>
      </c>
      <c r="V69" s="9">
        <v>1</v>
      </c>
      <c r="W69" s="17" t="s">
        <v>103</v>
      </c>
      <c r="X69" s="51">
        <v>20</v>
      </c>
      <c r="Y69" s="29"/>
    </row>
    <row r="70" spans="1:25">
      <c r="A70" s="278"/>
      <c r="B70" s="27" t="s">
        <v>80</v>
      </c>
      <c r="C70" s="8">
        <v>2</v>
      </c>
      <c r="D70" s="8">
        <v>0</v>
      </c>
      <c r="E70" s="8">
        <v>3</v>
      </c>
      <c r="F70" s="8">
        <v>4</v>
      </c>
      <c r="G70" s="8">
        <v>2</v>
      </c>
      <c r="H70" s="8">
        <v>3</v>
      </c>
      <c r="I70" s="8">
        <v>2</v>
      </c>
      <c r="J70" s="8">
        <v>0</v>
      </c>
      <c r="K70" s="8">
        <v>0</v>
      </c>
      <c r="L70" s="8">
        <v>3</v>
      </c>
      <c r="M70" s="8">
        <v>2</v>
      </c>
      <c r="N70" s="8">
        <v>0</v>
      </c>
      <c r="O70" s="8">
        <v>3</v>
      </c>
      <c r="P70" s="8">
        <v>0</v>
      </c>
      <c r="Q70" s="8">
        <v>3</v>
      </c>
      <c r="R70" s="8">
        <v>3</v>
      </c>
      <c r="S70" s="8">
        <v>0</v>
      </c>
      <c r="T70" s="8">
        <v>0</v>
      </c>
      <c r="U70" s="8">
        <v>3</v>
      </c>
      <c r="V70" s="9">
        <v>1</v>
      </c>
      <c r="W70" s="15" t="s">
        <v>96</v>
      </c>
      <c r="X70" s="50">
        <v>246</v>
      </c>
      <c r="Y70" s="29"/>
    </row>
    <row r="71" spans="1:25">
      <c r="A71" s="278"/>
      <c r="B71" s="35" t="s">
        <v>81</v>
      </c>
      <c r="C71" s="8">
        <v>1</v>
      </c>
      <c r="D71" s="8">
        <v>1</v>
      </c>
      <c r="E71" s="8">
        <v>2</v>
      </c>
      <c r="F71" s="8">
        <v>0</v>
      </c>
      <c r="G71" s="8">
        <v>1</v>
      </c>
      <c r="H71" s="8">
        <v>0</v>
      </c>
      <c r="I71" s="8">
        <v>0</v>
      </c>
      <c r="J71" s="8">
        <v>2</v>
      </c>
      <c r="K71" s="8">
        <v>0</v>
      </c>
      <c r="L71" s="8">
        <v>0</v>
      </c>
      <c r="M71" s="8">
        <v>1</v>
      </c>
      <c r="N71" s="8">
        <v>1</v>
      </c>
      <c r="O71" s="8">
        <v>1</v>
      </c>
      <c r="P71" s="8">
        <v>1</v>
      </c>
      <c r="Q71" s="8">
        <v>0</v>
      </c>
      <c r="R71" s="8">
        <v>1</v>
      </c>
      <c r="S71" s="8">
        <v>0</v>
      </c>
      <c r="T71" s="8">
        <v>0</v>
      </c>
      <c r="U71" s="8">
        <v>2</v>
      </c>
      <c r="V71" s="9">
        <v>0</v>
      </c>
      <c r="W71" s="15" t="s">
        <v>98</v>
      </c>
      <c r="X71" s="52">
        <v>592.8229</v>
      </c>
      <c r="Y71" s="29"/>
    </row>
    <row r="72" spans="1:25">
      <c r="A72" s="278"/>
      <c r="B72" s="27" t="s">
        <v>82</v>
      </c>
      <c r="C72" s="8">
        <v>1</v>
      </c>
      <c r="D72" s="8">
        <v>2</v>
      </c>
      <c r="E72" s="8">
        <v>2</v>
      </c>
      <c r="F72" s="8">
        <v>3</v>
      </c>
      <c r="G72" s="8">
        <v>2</v>
      </c>
      <c r="H72" s="8">
        <v>2</v>
      </c>
      <c r="I72" s="8">
        <v>0</v>
      </c>
      <c r="J72" s="8">
        <v>2</v>
      </c>
      <c r="K72" s="8">
        <v>2</v>
      </c>
      <c r="L72" s="8">
        <v>3</v>
      </c>
      <c r="M72" s="8">
        <v>2</v>
      </c>
      <c r="N72" s="8">
        <v>0</v>
      </c>
      <c r="O72" s="8">
        <v>2</v>
      </c>
      <c r="P72" s="8">
        <v>2</v>
      </c>
      <c r="Q72" s="8">
        <v>0</v>
      </c>
      <c r="R72" s="8">
        <v>2</v>
      </c>
      <c r="S72" s="8">
        <v>3</v>
      </c>
      <c r="T72" s="8">
        <v>2</v>
      </c>
      <c r="U72" s="8">
        <v>0</v>
      </c>
      <c r="V72" s="9">
        <v>1</v>
      </c>
      <c r="W72" s="15" t="s">
        <v>97</v>
      </c>
      <c r="X72" s="52">
        <v>11.5</v>
      </c>
      <c r="Y72" s="29"/>
    </row>
    <row r="73" spans="1:25" ht="15.75" thickBot="1">
      <c r="A73" s="279"/>
      <c r="B73" s="36" t="s">
        <v>83</v>
      </c>
      <c r="C73" s="10">
        <v>1</v>
      </c>
      <c r="D73" s="10">
        <v>0</v>
      </c>
      <c r="E73" s="10">
        <v>1</v>
      </c>
      <c r="F73" s="10">
        <v>2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0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0</v>
      </c>
      <c r="U73" s="10">
        <v>1</v>
      </c>
      <c r="V73" s="11">
        <v>0</v>
      </c>
      <c r="W73" s="15" t="s">
        <v>99</v>
      </c>
      <c r="X73" s="50">
        <v>0.64370000000000005</v>
      </c>
      <c r="Y73" s="29"/>
    </row>
    <row r="74" spans="1:25" ht="15.75" thickBot="1">
      <c r="A74" s="267" t="s">
        <v>113</v>
      </c>
      <c r="B74" s="268"/>
      <c r="C74" s="37">
        <f t="shared" ref="C74" si="21">SUM(C54:C73)</f>
        <v>22</v>
      </c>
      <c r="D74" s="37">
        <f t="shared" ref="D74" si="22">SUM(D54:D73)</f>
        <v>13</v>
      </c>
      <c r="E74" s="37">
        <f t="shared" ref="E74" si="23">SUM(E54:E73)</f>
        <v>35</v>
      </c>
      <c r="F74" s="37">
        <f t="shared" ref="F74" si="24">SUM(F54:F73)</f>
        <v>32</v>
      </c>
      <c r="G74" s="37">
        <f t="shared" ref="G74" si="25">SUM(G54:G73)</f>
        <v>30</v>
      </c>
      <c r="H74" s="37">
        <f t="shared" ref="H74" si="26">SUM(H54:H73)</f>
        <v>23</v>
      </c>
      <c r="I74" s="37">
        <f t="shared" ref="I74" si="27">SUM(I54:I73)</f>
        <v>14</v>
      </c>
      <c r="J74" s="37">
        <f t="shared" ref="J74" si="28">SUM(J54:J73)</f>
        <v>21</v>
      </c>
      <c r="K74" s="37">
        <f t="shared" ref="K74" si="29">SUM(K54:K73)</f>
        <v>27</v>
      </c>
      <c r="L74" s="37">
        <f t="shared" ref="L74" si="30">SUM(L54:L73)</f>
        <v>27</v>
      </c>
      <c r="M74" s="37">
        <f t="shared" ref="M74" si="31">SUM(M54:M73)</f>
        <v>27</v>
      </c>
      <c r="N74" s="37">
        <f t="shared" ref="N74" si="32">SUM(N54:N73)</f>
        <v>2</v>
      </c>
      <c r="O74" s="37">
        <f t="shared" ref="O74" si="33">SUM(O54:O73)</f>
        <v>21</v>
      </c>
      <c r="P74" s="37">
        <f t="shared" ref="P74" si="34">SUM(P54:P73)</f>
        <v>14</v>
      </c>
      <c r="Q74" s="37">
        <f t="shared" ref="Q74" si="35">SUM(Q54:Q73)</f>
        <v>21</v>
      </c>
      <c r="R74" s="37">
        <f t="shared" ref="R74" si="36">SUM(R54:R73)</f>
        <v>21</v>
      </c>
      <c r="S74" s="37">
        <f t="shared" ref="S74" si="37">SUM(S54:S73)</f>
        <v>34</v>
      </c>
      <c r="T74" s="37">
        <f t="shared" ref="T74" si="38">SUM(T54:T73)</f>
        <v>14</v>
      </c>
      <c r="U74" s="37">
        <f>SUM(U54:U73)</f>
        <v>33</v>
      </c>
      <c r="V74" s="38">
        <f t="shared" ref="V74" si="39">SUM(V54:V73)</f>
        <v>17</v>
      </c>
      <c r="W74" s="16" t="s">
        <v>100</v>
      </c>
      <c r="X74" s="55">
        <v>0.9</v>
      </c>
      <c r="Y74" s="30"/>
    </row>
    <row r="75" spans="1:25">
      <c r="B75" s="20">
        <f>SUM(C54:V73)</f>
        <v>448</v>
      </c>
    </row>
  </sheetData>
  <mergeCells count="20">
    <mergeCell ref="W18:X18"/>
    <mergeCell ref="W1:X1"/>
    <mergeCell ref="W26:X26"/>
    <mergeCell ref="C2:V2"/>
    <mergeCell ref="A1:V1"/>
    <mergeCell ref="A26:V26"/>
    <mergeCell ref="A2:B3"/>
    <mergeCell ref="A4:A23"/>
    <mergeCell ref="A49:B49"/>
    <mergeCell ref="A24:B24"/>
    <mergeCell ref="A74:B74"/>
    <mergeCell ref="A29:A48"/>
    <mergeCell ref="W43:X43"/>
    <mergeCell ref="A27:B28"/>
    <mergeCell ref="C27:V27"/>
    <mergeCell ref="C52:V52"/>
    <mergeCell ref="A54:A73"/>
    <mergeCell ref="A51:V51"/>
    <mergeCell ref="A52:B53"/>
    <mergeCell ref="W51:X51"/>
  </mergeCells>
  <conditionalFormatting sqref="C4:V23">
    <cfRule type="colorScale" priority="10">
      <colorScale>
        <cfvo type="min"/>
        <cfvo type="max"/>
        <color rgb="FFFCFCFF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V48">
    <cfRule type="colorScale" priority="9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V73">
    <cfRule type="colorScale" priority="6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V49">
    <cfRule type="colorScale" priority="8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4:V74">
    <cfRule type="colorScale" priority="5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V24">
    <cfRule type="colorScale" priority="7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4767-B8E0-4994-BD58-B101B81FBC4F}">
  <dimension ref="A1:CH74"/>
  <sheetViews>
    <sheetView zoomScale="80" zoomScaleNormal="80" workbookViewId="0">
      <selection activeCell="A51" sqref="A51:X74"/>
    </sheetView>
  </sheetViews>
  <sheetFormatPr defaultRowHeight="15"/>
  <cols>
    <col min="1" max="1" width="4.140625" bestFit="1" customWidth="1"/>
    <col min="2" max="2" width="5.85546875" bestFit="1" customWidth="1"/>
    <col min="3" max="4" width="4.42578125" bestFit="1" customWidth="1"/>
    <col min="5" max="5" width="4.85546875" bestFit="1" customWidth="1"/>
    <col min="6" max="6" width="5" bestFit="1" customWidth="1"/>
    <col min="7" max="7" width="4.85546875" bestFit="1" customWidth="1"/>
    <col min="8" max="8" width="5.140625" bestFit="1" customWidth="1"/>
    <col min="9" max="9" width="4.42578125" bestFit="1" customWidth="1"/>
    <col min="10" max="10" width="4.85546875" bestFit="1" customWidth="1"/>
    <col min="11" max="11" width="4.140625" bestFit="1" customWidth="1"/>
    <col min="12" max="13" width="4.85546875" bestFit="1" customWidth="1"/>
    <col min="14" max="14" width="5.28515625" bestFit="1" customWidth="1"/>
    <col min="15" max="15" width="5.140625" bestFit="1" customWidth="1"/>
    <col min="16" max="16" width="4.85546875" bestFit="1" customWidth="1"/>
    <col min="17" max="17" width="5" bestFit="1" customWidth="1"/>
    <col min="18" max="18" width="4.85546875" bestFit="1" customWidth="1"/>
    <col min="19" max="19" width="4.5703125" bestFit="1" customWidth="1"/>
    <col min="20" max="20" width="3.5703125" bestFit="1" customWidth="1"/>
    <col min="21" max="21" width="4.5703125" bestFit="1" customWidth="1"/>
    <col min="22" max="22" width="3.7109375" bestFit="1" customWidth="1"/>
    <col min="23" max="23" width="20" bestFit="1" customWidth="1"/>
    <col min="24" max="24" width="9.5703125" bestFit="1" customWidth="1"/>
    <col min="25" max="25" width="80.42578125" customWidth="1"/>
    <col min="26" max="26" width="12.140625" style="1" bestFit="1" customWidth="1"/>
    <col min="27" max="27" width="13.42578125" style="1" bestFit="1" customWidth="1"/>
    <col min="28" max="29" width="7" style="1" bestFit="1" customWidth="1"/>
    <col min="73" max="75" width="8.5703125" style="1" bestFit="1" customWidth="1"/>
    <col min="76" max="78" width="3.5703125" style="1" bestFit="1" customWidth="1"/>
    <col min="79" max="81" width="6.42578125" style="1" bestFit="1" customWidth="1"/>
    <col min="82" max="82" width="5" style="1" bestFit="1" customWidth="1"/>
    <col min="83" max="83" width="5.5703125" style="1" bestFit="1" customWidth="1"/>
    <col min="84" max="84" width="6.5703125" style="1" bestFit="1" customWidth="1"/>
    <col min="85" max="86" width="13" style="1" bestFit="1" customWidth="1"/>
  </cols>
  <sheetData>
    <row r="1" spans="1:27" ht="16.5" thickBot="1">
      <c r="A1" s="269" t="s">
        <v>118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1"/>
      <c r="W1" s="270" t="s">
        <v>84</v>
      </c>
      <c r="X1" s="271"/>
      <c r="Y1" s="64"/>
    </row>
    <row r="2" spans="1:27" ht="18.75">
      <c r="A2" s="272"/>
      <c r="B2" s="273"/>
      <c r="C2" s="276" t="s">
        <v>104</v>
      </c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89"/>
      <c r="W2" s="40" t="s">
        <v>110</v>
      </c>
      <c r="X2" s="218" t="s">
        <v>109</v>
      </c>
      <c r="Y2" s="65"/>
    </row>
    <row r="3" spans="1:27" ht="19.5" thickBot="1">
      <c r="A3" s="274"/>
      <c r="B3" s="275"/>
      <c r="C3" s="27" t="s">
        <v>64</v>
      </c>
      <c r="D3" s="27" t="s">
        <v>65</v>
      </c>
      <c r="E3" s="27" t="s">
        <v>66</v>
      </c>
      <c r="F3" s="27" t="s">
        <v>67</v>
      </c>
      <c r="G3" s="27" t="s">
        <v>68</v>
      </c>
      <c r="H3" s="27" t="s">
        <v>69</v>
      </c>
      <c r="I3" s="27" t="s">
        <v>70</v>
      </c>
      <c r="J3" s="27" t="s">
        <v>71</v>
      </c>
      <c r="K3" s="27" t="s">
        <v>72</v>
      </c>
      <c r="L3" s="27" t="s">
        <v>73</v>
      </c>
      <c r="M3" s="27" t="s">
        <v>74</v>
      </c>
      <c r="N3" s="27" t="s">
        <v>75</v>
      </c>
      <c r="O3" s="27" t="s">
        <v>76</v>
      </c>
      <c r="P3" s="27" t="s">
        <v>77</v>
      </c>
      <c r="Q3" s="27" t="s">
        <v>78</v>
      </c>
      <c r="R3" s="27" t="s">
        <v>79</v>
      </c>
      <c r="S3" s="27" t="s">
        <v>80</v>
      </c>
      <c r="T3" s="27" t="s">
        <v>81</v>
      </c>
      <c r="U3" s="27" t="s">
        <v>82</v>
      </c>
      <c r="V3" s="39" t="s">
        <v>83</v>
      </c>
      <c r="W3" s="41" t="s">
        <v>85</v>
      </c>
      <c r="X3" s="219">
        <v>31390</v>
      </c>
      <c r="Y3" s="65"/>
    </row>
    <row r="4" spans="1:27" ht="15.75">
      <c r="A4" s="278" t="s">
        <v>105</v>
      </c>
      <c r="B4" s="35" t="s">
        <v>64</v>
      </c>
      <c r="C4" s="8">
        <v>0</v>
      </c>
      <c r="D4" s="8">
        <v>0</v>
      </c>
      <c r="E4" s="8">
        <v>1</v>
      </c>
      <c r="F4" s="8">
        <v>0</v>
      </c>
      <c r="G4" s="8">
        <v>1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1</v>
      </c>
      <c r="N4" s="8">
        <v>0</v>
      </c>
      <c r="O4" s="8">
        <v>1</v>
      </c>
      <c r="P4" s="8">
        <v>1</v>
      </c>
      <c r="Q4" s="8">
        <v>0</v>
      </c>
      <c r="R4" s="8">
        <v>1</v>
      </c>
      <c r="S4" s="8">
        <v>0</v>
      </c>
      <c r="T4" s="8">
        <v>1</v>
      </c>
      <c r="U4" s="8">
        <v>1</v>
      </c>
      <c r="V4" s="9">
        <v>0</v>
      </c>
      <c r="W4" s="32" t="s">
        <v>86</v>
      </c>
      <c r="X4" s="220">
        <v>70</v>
      </c>
      <c r="Y4" s="65"/>
    </row>
    <row r="5" spans="1:27" ht="15.75">
      <c r="A5" s="278"/>
      <c r="B5" s="35" t="s">
        <v>65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9">
        <v>0</v>
      </c>
      <c r="W5" s="22" t="s">
        <v>87</v>
      </c>
      <c r="X5" s="221">
        <v>9.34</v>
      </c>
      <c r="Y5" s="65"/>
    </row>
    <row r="6" spans="1:27" ht="15.75">
      <c r="A6" s="278"/>
      <c r="B6" s="35" t="s">
        <v>66</v>
      </c>
      <c r="C6" s="8">
        <v>1</v>
      </c>
      <c r="D6" s="8">
        <v>0</v>
      </c>
      <c r="E6" s="8">
        <v>0</v>
      </c>
      <c r="F6" s="8">
        <v>3</v>
      </c>
      <c r="G6" s="8">
        <v>1</v>
      </c>
      <c r="H6" s="8">
        <v>0</v>
      </c>
      <c r="I6" s="8">
        <v>1</v>
      </c>
      <c r="J6" s="8">
        <v>0</v>
      </c>
      <c r="K6" s="8">
        <v>2</v>
      </c>
      <c r="L6" s="8">
        <v>2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2</v>
      </c>
      <c r="T6" s="8">
        <v>0</v>
      </c>
      <c r="U6" s="8">
        <v>1</v>
      </c>
      <c r="V6" s="9">
        <v>0</v>
      </c>
      <c r="W6" s="22" t="s">
        <v>88</v>
      </c>
      <c r="X6" s="222">
        <v>0.4</v>
      </c>
      <c r="Y6" s="65"/>
    </row>
    <row r="7" spans="1:27" ht="15.75">
      <c r="A7" s="278"/>
      <c r="B7" s="27" t="s">
        <v>67</v>
      </c>
      <c r="C7" s="8">
        <v>0</v>
      </c>
      <c r="D7" s="8">
        <v>0</v>
      </c>
      <c r="E7" s="8">
        <v>3</v>
      </c>
      <c r="F7" s="8">
        <v>0</v>
      </c>
      <c r="G7" s="8">
        <v>2</v>
      </c>
      <c r="H7" s="8">
        <v>2</v>
      </c>
      <c r="I7" s="8">
        <v>1</v>
      </c>
      <c r="J7" s="8">
        <v>0</v>
      </c>
      <c r="K7" s="8">
        <v>3</v>
      </c>
      <c r="L7" s="8">
        <v>0</v>
      </c>
      <c r="M7" s="8">
        <v>2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3</v>
      </c>
      <c r="T7" s="8">
        <v>0</v>
      </c>
      <c r="U7" s="8">
        <v>0</v>
      </c>
      <c r="V7" s="9">
        <v>1</v>
      </c>
      <c r="W7" s="22" t="s">
        <v>89</v>
      </c>
      <c r="X7" s="223">
        <v>23.35</v>
      </c>
      <c r="Y7" s="65"/>
      <c r="AA7" s="2"/>
    </row>
    <row r="8" spans="1:27" ht="15.75">
      <c r="A8" s="278"/>
      <c r="B8" s="35" t="s">
        <v>68</v>
      </c>
      <c r="C8" s="8">
        <v>1</v>
      </c>
      <c r="D8" s="8">
        <v>0</v>
      </c>
      <c r="E8" s="8">
        <v>1</v>
      </c>
      <c r="F8" s="8">
        <v>2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2</v>
      </c>
      <c r="M8" s="8">
        <v>1</v>
      </c>
      <c r="N8" s="8">
        <v>0</v>
      </c>
      <c r="O8" s="8">
        <v>1</v>
      </c>
      <c r="P8" s="8">
        <v>0</v>
      </c>
      <c r="Q8" s="8">
        <v>1</v>
      </c>
      <c r="R8" s="8">
        <v>0</v>
      </c>
      <c r="S8" s="8">
        <v>2</v>
      </c>
      <c r="T8" s="8">
        <v>0</v>
      </c>
      <c r="U8" s="8">
        <v>1</v>
      </c>
      <c r="V8" s="9">
        <v>0</v>
      </c>
      <c r="W8" s="22" t="s">
        <v>90</v>
      </c>
      <c r="X8" s="223">
        <v>-4.5999999999999996</v>
      </c>
      <c r="Y8" s="65"/>
      <c r="AA8" s="2"/>
    </row>
    <row r="9" spans="1:27" ht="15.75">
      <c r="A9" s="278"/>
      <c r="B9" s="35" t="s">
        <v>69</v>
      </c>
      <c r="C9" s="8">
        <v>0</v>
      </c>
      <c r="D9" s="8">
        <v>0</v>
      </c>
      <c r="E9" s="8">
        <v>0</v>
      </c>
      <c r="F9" s="8">
        <v>2</v>
      </c>
      <c r="G9" s="8">
        <v>0</v>
      </c>
      <c r="H9" s="8">
        <v>0</v>
      </c>
      <c r="I9" s="8">
        <v>1</v>
      </c>
      <c r="J9" s="8">
        <v>0</v>
      </c>
      <c r="K9" s="8">
        <v>2</v>
      </c>
      <c r="L9" s="8">
        <v>2</v>
      </c>
      <c r="M9" s="8">
        <v>1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2</v>
      </c>
      <c r="T9" s="8">
        <v>0</v>
      </c>
      <c r="U9" s="8">
        <v>0</v>
      </c>
      <c r="V9" s="9">
        <v>1</v>
      </c>
      <c r="W9" s="22" t="s">
        <v>91</v>
      </c>
      <c r="X9" s="223">
        <v>0.38</v>
      </c>
      <c r="Y9" s="65"/>
    </row>
    <row r="10" spans="1:27" ht="15.75">
      <c r="A10" s="278"/>
      <c r="B10" s="35" t="s">
        <v>70</v>
      </c>
      <c r="C10" s="8">
        <v>0</v>
      </c>
      <c r="D10" s="8">
        <v>0</v>
      </c>
      <c r="E10" s="8">
        <v>1</v>
      </c>
      <c r="F10" s="8">
        <v>1</v>
      </c>
      <c r="G10" s="8">
        <v>1</v>
      </c>
      <c r="H10" s="8">
        <v>1</v>
      </c>
      <c r="I10" s="8">
        <v>0</v>
      </c>
      <c r="J10" s="8">
        <v>0</v>
      </c>
      <c r="K10" s="8">
        <v>1</v>
      </c>
      <c r="L10" s="8">
        <v>1</v>
      </c>
      <c r="M10" s="8">
        <v>1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1</v>
      </c>
      <c r="T10" s="8">
        <v>0</v>
      </c>
      <c r="U10" s="8">
        <v>0</v>
      </c>
      <c r="V10" s="9">
        <v>0</v>
      </c>
      <c r="W10" s="22" t="s">
        <v>92</v>
      </c>
      <c r="X10" s="222">
        <v>5.9</v>
      </c>
      <c r="Y10" s="65"/>
    </row>
    <row r="11" spans="1:27" ht="15.75">
      <c r="A11" s="278"/>
      <c r="B11" s="35" t="s">
        <v>71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1</v>
      </c>
      <c r="Q11" s="8">
        <v>0</v>
      </c>
      <c r="R11" s="8">
        <v>1</v>
      </c>
      <c r="S11" s="8">
        <v>0</v>
      </c>
      <c r="T11" s="8">
        <v>1</v>
      </c>
      <c r="U11" s="8">
        <v>2</v>
      </c>
      <c r="V11" s="9">
        <v>0</v>
      </c>
      <c r="W11" s="22" t="s">
        <v>93</v>
      </c>
      <c r="X11" s="223">
        <v>1.47</v>
      </c>
      <c r="Y11" s="65"/>
    </row>
    <row r="12" spans="1:27" ht="15.75">
      <c r="A12" s="278"/>
      <c r="B12" s="35" t="s">
        <v>72</v>
      </c>
      <c r="C12" s="8">
        <v>0</v>
      </c>
      <c r="D12" s="8">
        <v>0</v>
      </c>
      <c r="E12" s="8">
        <v>2</v>
      </c>
      <c r="F12" s="8">
        <v>3</v>
      </c>
      <c r="G12" s="8">
        <v>0</v>
      </c>
      <c r="H12" s="8">
        <v>2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2</v>
      </c>
      <c r="R12" s="8">
        <v>0</v>
      </c>
      <c r="S12" s="8">
        <v>0</v>
      </c>
      <c r="T12" s="8">
        <v>0</v>
      </c>
      <c r="U12" s="8">
        <v>2</v>
      </c>
      <c r="V12" s="9">
        <v>1</v>
      </c>
      <c r="W12" s="22" t="s">
        <v>102</v>
      </c>
      <c r="X12" s="223">
        <v>26.76</v>
      </c>
      <c r="Y12" s="65"/>
    </row>
    <row r="13" spans="1:27" ht="15.75">
      <c r="A13" s="278"/>
      <c r="B13" s="27" t="s">
        <v>73</v>
      </c>
      <c r="C13" s="8">
        <v>0</v>
      </c>
      <c r="D13" s="8">
        <v>0</v>
      </c>
      <c r="E13" s="8">
        <v>2</v>
      </c>
      <c r="F13" s="8">
        <v>0</v>
      </c>
      <c r="G13" s="8">
        <v>2</v>
      </c>
      <c r="H13" s="8">
        <v>2</v>
      </c>
      <c r="I13" s="8">
        <v>1</v>
      </c>
      <c r="J13" s="8">
        <v>0</v>
      </c>
      <c r="K13" s="8">
        <v>0</v>
      </c>
      <c r="L13" s="8">
        <v>0</v>
      </c>
      <c r="M13" s="8">
        <v>2</v>
      </c>
      <c r="N13" s="8">
        <v>0</v>
      </c>
      <c r="O13" s="8">
        <v>0</v>
      </c>
      <c r="P13" s="8">
        <v>0</v>
      </c>
      <c r="Q13" s="8">
        <v>2</v>
      </c>
      <c r="R13" s="8">
        <v>0</v>
      </c>
      <c r="S13" s="8">
        <v>3</v>
      </c>
      <c r="T13" s="8">
        <v>0</v>
      </c>
      <c r="U13" s="8">
        <v>0</v>
      </c>
      <c r="V13" s="9">
        <v>1</v>
      </c>
      <c r="W13" s="23" t="s">
        <v>94</v>
      </c>
      <c r="X13" s="224">
        <v>1.61</v>
      </c>
      <c r="Y13" s="65"/>
    </row>
    <row r="14" spans="1:27" ht="15.75">
      <c r="A14" s="278"/>
      <c r="B14" s="35" t="s">
        <v>74</v>
      </c>
      <c r="C14" s="8">
        <v>1</v>
      </c>
      <c r="D14" s="8">
        <v>0</v>
      </c>
      <c r="E14" s="8">
        <v>0</v>
      </c>
      <c r="F14" s="8">
        <v>2</v>
      </c>
      <c r="G14" s="8">
        <v>1</v>
      </c>
      <c r="H14" s="8">
        <v>1</v>
      </c>
      <c r="I14" s="8">
        <v>1</v>
      </c>
      <c r="J14" s="8">
        <v>0</v>
      </c>
      <c r="K14" s="8">
        <v>0</v>
      </c>
      <c r="L14" s="8">
        <v>2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2</v>
      </c>
      <c r="T14" s="8">
        <v>0</v>
      </c>
      <c r="U14" s="8">
        <v>1</v>
      </c>
      <c r="V14" s="9">
        <v>0</v>
      </c>
      <c r="W14" s="22" t="s">
        <v>95</v>
      </c>
      <c r="X14" s="223">
        <v>1488</v>
      </c>
      <c r="Y14" s="65"/>
    </row>
    <row r="15" spans="1:27" ht="16.5" thickBot="1">
      <c r="A15" s="278"/>
      <c r="B15" s="35" t="s">
        <v>75</v>
      </c>
      <c r="C15" s="8">
        <v>0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9">
        <v>0</v>
      </c>
      <c r="W15" s="56" t="s">
        <v>63</v>
      </c>
      <c r="X15" s="225">
        <v>1600</v>
      </c>
      <c r="Y15" s="65"/>
    </row>
    <row r="16" spans="1:27" ht="15.75">
      <c r="A16" s="278"/>
      <c r="B16" s="35" t="s">
        <v>76</v>
      </c>
      <c r="C16" s="8">
        <v>1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1</v>
      </c>
      <c r="S16" s="8">
        <v>0</v>
      </c>
      <c r="T16" s="8">
        <v>1</v>
      </c>
      <c r="U16" s="8">
        <v>1</v>
      </c>
      <c r="V16" s="9">
        <v>0</v>
      </c>
      <c r="W16" s="58" t="s">
        <v>106</v>
      </c>
      <c r="X16" s="59">
        <v>0.74099999999999999</v>
      </c>
      <c r="Y16" s="65"/>
    </row>
    <row r="17" spans="1:25" ht="16.5" thickBot="1">
      <c r="A17" s="278"/>
      <c r="B17" s="35" t="s">
        <v>77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1</v>
      </c>
      <c r="S17" s="8">
        <v>0</v>
      </c>
      <c r="T17" s="8">
        <v>1</v>
      </c>
      <c r="U17" s="8">
        <v>1</v>
      </c>
      <c r="V17" s="9">
        <v>0</v>
      </c>
      <c r="W17" s="60" t="s">
        <v>114</v>
      </c>
      <c r="X17" s="67">
        <f>857828.1986/9197</f>
        <v>93.272610481678811</v>
      </c>
      <c r="Y17" s="65"/>
    </row>
    <row r="18" spans="1:25" ht="15.75">
      <c r="A18" s="278"/>
      <c r="B18" s="35" t="s">
        <v>78</v>
      </c>
      <c r="C18" s="8">
        <v>0</v>
      </c>
      <c r="D18" s="8">
        <v>0</v>
      </c>
      <c r="E18" s="8">
        <v>0</v>
      </c>
      <c r="F18" s="8">
        <v>0</v>
      </c>
      <c r="G18" s="8">
        <v>1</v>
      </c>
      <c r="H18" s="8">
        <v>1</v>
      </c>
      <c r="I18" s="8">
        <v>1</v>
      </c>
      <c r="J18" s="8">
        <v>0</v>
      </c>
      <c r="K18" s="8">
        <v>2</v>
      </c>
      <c r="L18" s="8">
        <v>2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2</v>
      </c>
      <c r="T18" s="8">
        <v>0</v>
      </c>
      <c r="U18" s="8">
        <v>0</v>
      </c>
      <c r="V18" s="9">
        <v>0</v>
      </c>
      <c r="W18" s="290" t="s">
        <v>101</v>
      </c>
      <c r="X18" s="291"/>
      <c r="Y18" s="65"/>
    </row>
    <row r="19" spans="1:25" ht="15.75">
      <c r="A19" s="278"/>
      <c r="B19" s="35" t="s">
        <v>79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1</v>
      </c>
      <c r="P19" s="8">
        <v>1</v>
      </c>
      <c r="Q19" s="8">
        <v>0</v>
      </c>
      <c r="R19" s="8">
        <v>0</v>
      </c>
      <c r="S19" s="8">
        <v>0</v>
      </c>
      <c r="T19" s="8">
        <v>1</v>
      </c>
      <c r="U19" s="8">
        <v>1</v>
      </c>
      <c r="V19" s="9">
        <v>0</v>
      </c>
      <c r="W19" s="24" t="s">
        <v>103</v>
      </c>
      <c r="X19" s="226">
        <v>20</v>
      </c>
      <c r="Y19" s="65"/>
    </row>
    <row r="20" spans="1:25">
      <c r="A20" s="278"/>
      <c r="B20" s="27" t="s">
        <v>80</v>
      </c>
      <c r="C20" s="8">
        <v>0</v>
      </c>
      <c r="D20" s="8">
        <v>0</v>
      </c>
      <c r="E20" s="8">
        <v>2</v>
      </c>
      <c r="F20" s="8">
        <v>3</v>
      </c>
      <c r="G20" s="8">
        <v>2</v>
      </c>
      <c r="H20" s="8">
        <v>2</v>
      </c>
      <c r="I20" s="8">
        <v>1</v>
      </c>
      <c r="J20" s="8">
        <v>0</v>
      </c>
      <c r="K20" s="8">
        <v>0</v>
      </c>
      <c r="L20" s="8">
        <v>3</v>
      </c>
      <c r="M20" s="8">
        <v>2</v>
      </c>
      <c r="N20" s="8">
        <v>0</v>
      </c>
      <c r="O20" s="8">
        <v>0</v>
      </c>
      <c r="P20" s="8">
        <v>0</v>
      </c>
      <c r="Q20" s="8">
        <v>2</v>
      </c>
      <c r="R20" s="8">
        <v>0</v>
      </c>
      <c r="S20" s="8">
        <v>0</v>
      </c>
      <c r="T20" s="8">
        <v>0</v>
      </c>
      <c r="U20" s="8">
        <v>2</v>
      </c>
      <c r="V20" s="9">
        <v>1</v>
      </c>
      <c r="W20" s="25" t="s">
        <v>96</v>
      </c>
      <c r="X20" s="224">
        <v>170</v>
      </c>
      <c r="Y20" s="65"/>
    </row>
    <row r="21" spans="1:25">
      <c r="A21" s="278"/>
      <c r="B21" s="35" t="s">
        <v>81</v>
      </c>
      <c r="C21" s="8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1</v>
      </c>
      <c r="P21" s="8">
        <v>1</v>
      </c>
      <c r="Q21" s="8">
        <v>0</v>
      </c>
      <c r="R21" s="8">
        <v>1</v>
      </c>
      <c r="S21" s="8">
        <v>0</v>
      </c>
      <c r="T21" s="8">
        <v>0</v>
      </c>
      <c r="U21" s="8">
        <v>1</v>
      </c>
      <c r="V21" s="9">
        <v>0</v>
      </c>
      <c r="W21" s="25" t="s">
        <v>98</v>
      </c>
      <c r="X21" s="227">
        <v>444.62830000000002</v>
      </c>
      <c r="Y21" s="65"/>
    </row>
    <row r="22" spans="1:25">
      <c r="A22" s="278"/>
      <c r="B22" s="35" t="s">
        <v>82</v>
      </c>
      <c r="C22" s="8">
        <v>1</v>
      </c>
      <c r="D22" s="8">
        <v>0</v>
      </c>
      <c r="E22" s="8">
        <v>1</v>
      </c>
      <c r="F22" s="8">
        <v>0</v>
      </c>
      <c r="G22" s="8">
        <v>1</v>
      </c>
      <c r="H22" s="8">
        <v>0</v>
      </c>
      <c r="I22" s="8">
        <v>0</v>
      </c>
      <c r="J22" s="8">
        <v>2</v>
      </c>
      <c r="K22" s="8">
        <v>2</v>
      </c>
      <c r="L22" s="8">
        <v>0</v>
      </c>
      <c r="M22" s="8">
        <v>1</v>
      </c>
      <c r="N22" s="8">
        <v>0</v>
      </c>
      <c r="O22" s="8">
        <v>1</v>
      </c>
      <c r="P22" s="8">
        <v>1</v>
      </c>
      <c r="Q22" s="8">
        <v>0</v>
      </c>
      <c r="R22" s="8">
        <v>1</v>
      </c>
      <c r="S22" s="8">
        <v>2</v>
      </c>
      <c r="T22" s="8">
        <v>1</v>
      </c>
      <c r="U22" s="8">
        <v>0</v>
      </c>
      <c r="V22" s="9">
        <v>0</v>
      </c>
      <c r="W22" s="25" t="s">
        <v>97</v>
      </c>
      <c r="X22" s="227">
        <v>7.95</v>
      </c>
      <c r="Y22" s="65"/>
    </row>
    <row r="23" spans="1:25" ht="15.75" thickBot="1">
      <c r="A23" s="279"/>
      <c r="B23" s="36" t="s">
        <v>83</v>
      </c>
      <c r="C23" s="10">
        <v>0</v>
      </c>
      <c r="D23" s="10">
        <v>0</v>
      </c>
      <c r="E23" s="10">
        <v>0</v>
      </c>
      <c r="F23" s="10">
        <v>1</v>
      </c>
      <c r="G23" s="10">
        <v>0</v>
      </c>
      <c r="H23" s="10">
        <v>1</v>
      </c>
      <c r="I23" s="10">
        <v>0</v>
      </c>
      <c r="J23" s="10">
        <v>0</v>
      </c>
      <c r="K23" s="10">
        <v>1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</v>
      </c>
      <c r="T23" s="10">
        <v>0</v>
      </c>
      <c r="U23" s="10">
        <v>0</v>
      </c>
      <c r="V23" s="11">
        <v>0</v>
      </c>
      <c r="W23" s="25" t="s">
        <v>99</v>
      </c>
      <c r="X23" s="228">
        <v>0.44736999999999999</v>
      </c>
      <c r="Y23" s="65"/>
    </row>
    <row r="24" spans="1:25" ht="15.75" thickBot="1">
      <c r="A24" s="267" t="s">
        <v>113</v>
      </c>
      <c r="B24" s="268"/>
      <c r="C24" s="37">
        <f t="shared" ref="C24:T24" si="0">SUM(C4:C23)</f>
        <v>9</v>
      </c>
      <c r="D24" s="37">
        <f t="shared" si="0"/>
        <v>2</v>
      </c>
      <c r="E24" s="37">
        <f t="shared" si="0"/>
        <v>13</v>
      </c>
      <c r="F24" s="37">
        <f t="shared" si="0"/>
        <v>17</v>
      </c>
      <c r="G24" s="37">
        <f t="shared" si="0"/>
        <v>13</v>
      </c>
      <c r="H24" s="37">
        <f t="shared" si="0"/>
        <v>12</v>
      </c>
      <c r="I24" s="37">
        <f t="shared" si="0"/>
        <v>9</v>
      </c>
      <c r="J24" s="37">
        <f t="shared" si="0"/>
        <v>8</v>
      </c>
      <c r="K24" s="37">
        <f t="shared" si="0"/>
        <v>13</v>
      </c>
      <c r="L24" s="37">
        <f t="shared" si="0"/>
        <v>15</v>
      </c>
      <c r="M24" s="37">
        <f t="shared" si="0"/>
        <v>11</v>
      </c>
      <c r="N24" s="37">
        <f t="shared" si="0"/>
        <v>1</v>
      </c>
      <c r="O24" s="37">
        <f t="shared" si="0"/>
        <v>7</v>
      </c>
      <c r="P24" s="37">
        <f t="shared" si="0"/>
        <v>6</v>
      </c>
      <c r="Q24" s="37">
        <f t="shared" si="0"/>
        <v>9</v>
      </c>
      <c r="R24" s="37">
        <f t="shared" si="0"/>
        <v>6</v>
      </c>
      <c r="S24" s="37">
        <f t="shared" si="0"/>
        <v>20</v>
      </c>
      <c r="T24" s="37">
        <f t="shared" si="0"/>
        <v>6</v>
      </c>
      <c r="U24" s="37">
        <f>SUM(U4:U23)</f>
        <v>14</v>
      </c>
      <c r="V24" s="38">
        <f t="shared" ref="V24" si="1">SUM(V4:V23)</f>
        <v>5</v>
      </c>
      <c r="W24" s="26" t="s">
        <v>100</v>
      </c>
      <c r="X24" s="229">
        <v>0.9</v>
      </c>
      <c r="Y24" s="66"/>
    </row>
    <row r="25" spans="1:25" ht="15.75" thickBot="1">
      <c r="B25" s="20">
        <f>SUM(C4:V23)</f>
        <v>196</v>
      </c>
      <c r="W25" s="20"/>
      <c r="X25" s="20"/>
    </row>
    <row r="26" spans="1:25" ht="16.5" thickBot="1">
      <c r="A26" s="269" t="s">
        <v>119</v>
      </c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1"/>
      <c r="W26" s="270" t="s">
        <v>84</v>
      </c>
      <c r="X26" s="270"/>
      <c r="Y26" s="28"/>
    </row>
    <row r="27" spans="1:25" ht="18.75">
      <c r="A27" s="272"/>
      <c r="B27" s="273"/>
      <c r="C27" s="276" t="s">
        <v>104</v>
      </c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89"/>
      <c r="W27" s="42" t="s">
        <v>110</v>
      </c>
      <c r="X27" s="54" t="s">
        <v>111</v>
      </c>
      <c r="Y27" s="29"/>
    </row>
    <row r="28" spans="1:25" ht="19.5" thickBot="1">
      <c r="A28" s="274"/>
      <c r="B28" s="275"/>
      <c r="C28" s="27" t="s">
        <v>64</v>
      </c>
      <c r="D28" s="27" t="s">
        <v>65</v>
      </c>
      <c r="E28" s="27" t="s">
        <v>66</v>
      </c>
      <c r="F28" s="27" t="s">
        <v>67</v>
      </c>
      <c r="G28" s="27" t="s">
        <v>68</v>
      </c>
      <c r="H28" s="27" t="s">
        <v>69</v>
      </c>
      <c r="I28" s="27" t="s">
        <v>70</v>
      </c>
      <c r="J28" s="27" t="s">
        <v>71</v>
      </c>
      <c r="K28" s="27" t="s">
        <v>72</v>
      </c>
      <c r="L28" s="27" t="s">
        <v>73</v>
      </c>
      <c r="M28" s="27" t="s">
        <v>74</v>
      </c>
      <c r="N28" s="27" t="s">
        <v>75</v>
      </c>
      <c r="O28" s="27" t="s">
        <v>76</v>
      </c>
      <c r="P28" s="27" t="s">
        <v>77</v>
      </c>
      <c r="Q28" s="27" t="s">
        <v>78</v>
      </c>
      <c r="R28" s="27" t="s">
        <v>79</v>
      </c>
      <c r="S28" s="27" t="s">
        <v>80</v>
      </c>
      <c r="T28" s="27" t="s">
        <v>81</v>
      </c>
      <c r="U28" s="27" t="s">
        <v>82</v>
      </c>
      <c r="V28" s="39" t="s">
        <v>83</v>
      </c>
      <c r="W28" s="41" t="s">
        <v>85</v>
      </c>
      <c r="X28" s="45">
        <v>49229</v>
      </c>
      <c r="Y28" s="29"/>
    </row>
    <row r="29" spans="1:25" ht="15.75" customHeight="1">
      <c r="A29" s="278" t="s">
        <v>105</v>
      </c>
      <c r="B29" s="35" t="s">
        <v>64</v>
      </c>
      <c r="C29" s="8">
        <v>0</v>
      </c>
      <c r="D29" s="8">
        <v>1</v>
      </c>
      <c r="E29" s="8">
        <v>1</v>
      </c>
      <c r="F29" s="8">
        <v>0</v>
      </c>
      <c r="G29" s="8">
        <v>1</v>
      </c>
      <c r="H29" s="8">
        <v>0</v>
      </c>
      <c r="I29" s="8">
        <v>0</v>
      </c>
      <c r="J29" s="8">
        <v>1</v>
      </c>
      <c r="K29" s="8">
        <v>2</v>
      </c>
      <c r="L29" s="8">
        <v>2</v>
      </c>
      <c r="M29" s="8">
        <v>1</v>
      </c>
      <c r="N29" s="8">
        <v>0</v>
      </c>
      <c r="O29" s="8">
        <v>1</v>
      </c>
      <c r="P29" s="8">
        <v>1</v>
      </c>
      <c r="Q29" s="8">
        <v>0</v>
      </c>
      <c r="R29" s="8">
        <v>1</v>
      </c>
      <c r="S29" s="8">
        <v>2</v>
      </c>
      <c r="T29" s="8">
        <v>1</v>
      </c>
      <c r="U29" s="8">
        <v>1</v>
      </c>
      <c r="V29" s="9">
        <v>1</v>
      </c>
      <c r="W29" s="32" t="s">
        <v>107</v>
      </c>
      <c r="X29" s="46">
        <v>99.2</v>
      </c>
      <c r="Y29" s="29"/>
    </row>
    <row r="30" spans="1:25" ht="15.75">
      <c r="A30" s="278"/>
      <c r="B30" s="35" t="s">
        <v>65</v>
      </c>
      <c r="C30" s="8">
        <v>1</v>
      </c>
      <c r="D30" s="8">
        <v>0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8">
        <v>1</v>
      </c>
      <c r="K30" s="8">
        <v>0</v>
      </c>
      <c r="L30" s="8">
        <v>0</v>
      </c>
      <c r="M30" s="8">
        <v>1</v>
      </c>
      <c r="N30" s="8">
        <v>1</v>
      </c>
      <c r="O30" s="8">
        <v>1</v>
      </c>
      <c r="P30" s="8">
        <v>1</v>
      </c>
      <c r="Q30" s="8">
        <v>0</v>
      </c>
      <c r="R30" s="8">
        <v>1</v>
      </c>
      <c r="S30" s="8">
        <v>0</v>
      </c>
      <c r="T30" s="8">
        <v>1</v>
      </c>
      <c r="U30" s="8">
        <v>1</v>
      </c>
      <c r="V30" s="9">
        <v>0</v>
      </c>
      <c r="W30" s="22" t="s">
        <v>87</v>
      </c>
      <c r="X30" s="47">
        <v>9.2899999999999991</v>
      </c>
      <c r="Y30" s="29"/>
    </row>
    <row r="31" spans="1:25" ht="15.75">
      <c r="A31" s="278"/>
      <c r="B31" s="35" t="s">
        <v>66</v>
      </c>
      <c r="C31" s="8">
        <v>1</v>
      </c>
      <c r="D31" s="8">
        <v>1</v>
      </c>
      <c r="E31" s="8">
        <v>0</v>
      </c>
      <c r="F31" s="8">
        <v>3</v>
      </c>
      <c r="G31" s="8">
        <v>1</v>
      </c>
      <c r="H31" s="8">
        <v>2</v>
      </c>
      <c r="I31" s="8">
        <v>1</v>
      </c>
      <c r="J31" s="8">
        <v>2</v>
      </c>
      <c r="K31" s="8">
        <v>2</v>
      </c>
      <c r="L31" s="8">
        <v>2</v>
      </c>
      <c r="M31" s="8">
        <v>0</v>
      </c>
      <c r="N31" s="8">
        <v>0</v>
      </c>
      <c r="O31" s="8">
        <v>2</v>
      </c>
      <c r="P31" s="8">
        <v>0</v>
      </c>
      <c r="Q31" s="8">
        <v>2</v>
      </c>
      <c r="R31" s="8">
        <v>2</v>
      </c>
      <c r="S31" s="8">
        <v>2</v>
      </c>
      <c r="T31" s="8">
        <v>1</v>
      </c>
      <c r="U31" s="8">
        <v>2</v>
      </c>
      <c r="V31" s="9">
        <v>1</v>
      </c>
      <c r="W31" s="22" t="s">
        <v>88</v>
      </c>
      <c r="X31" s="48">
        <v>0.45</v>
      </c>
      <c r="Y31" s="29"/>
    </row>
    <row r="32" spans="1:25" ht="15.75">
      <c r="A32" s="278"/>
      <c r="B32" s="34" t="s">
        <v>67</v>
      </c>
      <c r="C32" s="8">
        <v>0</v>
      </c>
      <c r="D32" s="8">
        <v>0</v>
      </c>
      <c r="E32" s="8">
        <v>3</v>
      </c>
      <c r="F32" s="8">
        <v>0</v>
      </c>
      <c r="G32" s="8">
        <v>2</v>
      </c>
      <c r="H32" s="8">
        <v>2</v>
      </c>
      <c r="I32" s="8">
        <v>2</v>
      </c>
      <c r="J32" s="8">
        <v>0</v>
      </c>
      <c r="K32" s="8">
        <v>3</v>
      </c>
      <c r="L32" s="8">
        <v>0</v>
      </c>
      <c r="M32" s="8">
        <v>2</v>
      </c>
      <c r="N32" s="8">
        <v>0</v>
      </c>
      <c r="O32" s="8">
        <v>0</v>
      </c>
      <c r="P32" s="8">
        <v>0</v>
      </c>
      <c r="Q32" s="8">
        <v>3</v>
      </c>
      <c r="R32" s="8">
        <v>0</v>
      </c>
      <c r="S32" s="8">
        <v>3</v>
      </c>
      <c r="T32" s="8">
        <v>0</v>
      </c>
      <c r="U32" s="8">
        <v>3</v>
      </c>
      <c r="V32" s="9">
        <v>1</v>
      </c>
      <c r="W32" s="22" t="s">
        <v>108</v>
      </c>
      <c r="X32" s="49">
        <v>30.36</v>
      </c>
      <c r="Y32" s="29"/>
    </row>
    <row r="33" spans="1:25" ht="15.75">
      <c r="A33" s="278"/>
      <c r="B33" s="35" t="s">
        <v>68</v>
      </c>
      <c r="C33" s="8">
        <v>1</v>
      </c>
      <c r="D33" s="8">
        <v>0</v>
      </c>
      <c r="E33" s="8">
        <v>1</v>
      </c>
      <c r="F33" s="8">
        <v>2</v>
      </c>
      <c r="G33" s="8">
        <v>0</v>
      </c>
      <c r="H33" s="8">
        <v>2</v>
      </c>
      <c r="I33" s="8">
        <v>1</v>
      </c>
      <c r="J33" s="8">
        <v>0</v>
      </c>
      <c r="K33" s="8">
        <v>2</v>
      </c>
      <c r="L33" s="8">
        <v>2</v>
      </c>
      <c r="M33" s="8">
        <v>1</v>
      </c>
      <c r="N33" s="8">
        <v>0</v>
      </c>
      <c r="O33" s="8">
        <v>1</v>
      </c>
      <c r="P33" s="8">
        <v>0</v>
      </c>
      <c r="Q33" s="8">
        <v>1</v>
      </c>
      <c r="R33" s="8">
        <v>2</v>
      </c>
      <c r="S33" s="8">
        <v>2</v>
      </c>
      <c r="T33" s="8">
        <v>0</v>
      </c>
      <c r="U33" s="8">
        <v>1</v>
      </c>
      <c r="V33" s="9">
        <v>1</v>
      </c>
      <c r="W33" s="22" t="s">
        <v>90</v>
      </c>
      <c r="X33" s="49">
        <v>-3.06</v>
      </c>
      <c r="Y33" s="29"/>
    </row>
    <row r="34" spans="1:25" ht="15.75">
      <c r="A34" s="278"/>
      <c r="B34" s="35" t="s">
        <v>69</v>
      </c>
      <c r="C34" s="8">
        <v>0</v>
      </c>
      <c r="D34" s="8">
        <v>0</v>
      </c>
      <c r="E34" s="8">
        <v>2</v>
      </c>
      <c r="F34" s="8">
        <v>2</v>
      </c>
      <c r="G34" s="8">
        <v>2</v>
      </c>
      <c r="H34" s="8">
        <v>0</v>
      </c>
      <c r="I34" s="8">
        <v>1</v>
      </c>
      <c r="J34" s="8">
        <v>0</v>
      </c>
      <c r="K34" s="8">
        <v>2</v>
      </c>
      <c r="L34" s="8">
        <v>2</v>
      </c>
      <c r="M34" s="8">
        <v>1</v>
      </c>
      <c r="N34" s="8">
        <v>0</v>
      </c>
      <c r="O34" s="8">
        <v>0</v>
      </c>
      <c r="P34" s="8">
        <v>0</v>
      </c>
      <c r="Q34" s="8">
        <v>1</v>
      </c>
      <c r="R34" s="8">
        <v>0</v>
      </c>
      <c r="S34" s="8">
        <v>2</v>
      </c>
      <c r="T34" s="8">
        <v>0</v>
      </c>
      <c r="U34" s="8">
        <v>0</v>
      </c>
      <c r="V34" s="9">
        <v>1</v>
      </c>
      <c r="W34" s="22" t="s">
        <v>91</v>
      </c>
      <c r="X34" s="49">
        <v>0.35</v>
      </c>
      <c r="Y34" s="29"/>
    </row>
    <row r="35" spans="1:25" ht="15.75">
      <c r="A35" s="278"/>
      <c r="B35" s="35" t="s">
        <v>70</v>
      </c>
      <c r="C35" s="8">
        <v>0</v>
      </c>
      <c r="D35" s="8">
        <v>0</v>
      </c>
      <c r="E35" s="8">
        <v>1</v>
      </c>
      <c r="F35" s="8">
        <v>2</v>
      </c>
      <c r="G35" s="8">
        <v>1</v>
      </c>
      <c r="H35" s="8">
        <v>1</v>
      </c>
      <c r="I35" s="8">
        <v>0</v>
      </c>
      <c r="J35" s="8">
        <v>0</v>
      </c>
      <c r="K35" s="8">
        <v>1</v>
      </c>
      <c r="L35" s="8">
        <v>1</v>
      </c>
      <c r="M35" s="8">
        <v>1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1</v>
      </c>
      <c r="T35" s="8">
        <v>0</v>
      </c>
      <c r="U35" s="8">
        <v>0</v>
      </c>
      <c r="V35" s="9">
        <v>0</v>
      </c>
      <c r="W35" s="22" t="s">
        <v>92</v>
      </c>
      <c r="X35" s="48">
        <v>5.51</v>
      </c>
      <c r="Y35" s="29"/>
    </row>
    <row r="36" spans="1:25" ht="15.75">
      <c r="A36" s="278"/>
      <c r="B36" s="35" t="s">
        <v>71</v>
      </c>
      <c r="C36" s="8">
        <v>1</v>
      </c>
      <c r="D36" s="8">
        <v>1</v>
      </c>
      <c r="E36" s="8">
        <v>2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2</v>
      </c>
      <c r="P36" s="8">
        <v>1</v>
      </c>
      <c r="Q36" s="8">
        <v>0</v>
      </c>
      <c r="R36" s="8">
        <v>2</v>
      </c>
      <c r="S36" s="8">
        <v>0</v>
      </c>
      <c r="T36" s="8">
        <v>1</v>
      </c>
      <c r="U36" s="8">
        <v>2</v>
      </c>
      <c r="V36" s="9">
        <v>0</v>
      </c>
      <c r="W36" s="22" t="s">
        <v>93</v>
      </c>
      <c r="X36" s="49">
        <v>1.48</v>
      </c>
      <c r="Y36" s="29"/>
    </row>
    <row r="37" spans="1:25" ht="15.75">
      <c r="A37" s="278"/>
      <c r="B37" s="35" t="s">
        <v>72</v>
      </c>
      <c r="C37" s="8">
        <v>2</v>
      </c>
      <c r="D37" s="8">
        <v>0</v>
      </c>
      <c r="E37" s="8">
        <v>2</v>
      </c>
      <c r="F37" s="8">
        <v>3</v>
      </c>
      <c r="G37" s="8">
        <v>2</v>
      </c>
      <c r="H37" s="8">
        <v>2</v>
      </c>
      <c r="I37" s="8">
        <v>1</v>
      </c>
      <c r="J37" s="8">
        <v>0</v>
      </c>
      <c r="K37" s="8">
        <v>0</v>
      </c>
      <c r="L37" s="8">
        <v>3</v>
      </c>
      <c r="M37" s="8">
        <v>2</v>
      </c>
      <c r="N37" s="8">
        <v>0</v>
      </c>
      <c r="O37" s="8">
        <v>2</v>
      </c>
      <c r="P37" s="8">
        <v>0</v>
      </c>
      <c r="Q37" s="8">
        <v>2</v>
      </c>
      <c r="R37" s="8">
        <v>0</v>
      </c>
      <c r="S37" s="8">
        <v>0</v>
      </c>
      <c r="T37" s="8">
        <v>0</v>
      </c>
      <c r="U37" s="8">
        <v>2</v>
      </c>
      <c r="V37" s="9">
        <v>1</v>
      </c>
      <c r="W37" s="22" t="s">
        <v>102</v>
      </c>
      <c r="X37" s="49">
        <v>25.91</v>
      </c>
      <c r="Y37" s="29"/>
    </row>
    <row r="38" spans="1:25" ht="15.75">
      <c r="A38" s="278"/>
      <c r="B38" s="34" t="s">
        <v>73</v>
      </c>
      <c r="C38" s="8">
        <v>2</v>
      </c>
      <c r="D38" s="8">
        <v>0</v>
      </c>
      <c r="E38" s="8">
        <v>2</v>
      </c>
      <c r="F38" s="8">
        <v>0</v>
      </c>
      <c r="G38" s="8">
        <v>2</v>
      </c>
      <c r="H38" s="8">
        <v>2</v>
      </c>
      <c r="I38" s="8">
        <v>1</v>
      </c>
      <c r="J38" s="8">
        <v>0</v>
      </c>
      <c r="K38" s="8">
        <v>3</v>
      </c>
      <c r="L38" s="8">
        <v>0</v>
      </c>
      <c r="M38" s="8">
        <v>2</v>
      </c>
      <c r="N38" s="8">
        <v>0</v>
      </c>
      <c r="O38" s="8">
        <v>0</v>
      </c>
      <c r="P38" s="8">
        <v>0</v>
      </c>
      <c r="Q38" s="8">
        <v>2</v>
      </c>
      <c r="R38" s="8">
        <v>0</v>
      </c>
      <c r="S38" s="8">
        <v>3</v>
      </c>
      <c r="T38" s="8">
        <v>0</v>
      </c>
      <c r="U38" s="8">
        <v>3</v>
      </c>
      <c r="V38" s="9">
        <v>1</v>
      </c>
      <c r="W38" s="24" t="s">
        <v>94</v>
      </c>
      <c r="X38" s="50">
        <v>1.65</v>
      </c>
      <c r="Y38" s="29"/>
    </row>
    <row r="39" spans="1:25" ht="15.75">
      <c r="A39" s="278"/>
      <c r="B39" s="35" t="s">
        <v>74</v>
      </c>
      <c r="C39" s="8">
        <v>1</v>
      </c>
      <c r="D39" s="8">
        <v>1</v>
      </c>
      <c r="E39" s="8">
        <v>0</v>
      </c>
      <c r="F39" s="8">
        <v>2</v>
      </c>
      <c r="G39" s="8">
        <v>1</v>
      </c>
      <c r="H39" s="8">
        <v>1</v>
      </c>
      <c r="I39" s="8">
        <v>1</v>
      </c>
      <c r="J39" s="8">
        <v>0</v>
      </c>
      <c r="K39" s="8">
        <v>2</v>
      </c>
      <c r="L39" s="8">
        <v>2</v>
      </c>
      <c r="M39" s="8">
        <v>0</v>
      </c>
      <c r="N39" s="8">
        <v>0</v>
      </c>
      <c r="O39" s="8">
        <v>1</v>
      </c>
      <c r="P39" s="8">
        <v>0</v>
      </c>
      <c r="Q39" s="8">
        <v>1</v>
      </c>
      <c r="R39" s="8">
        <v>0</v>
      </c>
      <c r="S39" s="8">
        <v>2</v>
      </c>
      <c r="T39" s="8">
        <v>1</v>
      </c>
      <c r="U39" s="8">
        <v>1</v>
      </c>
      <c r="V39" s="9">
        <v>1</v>
      </c>
      <c r="W39" s="22" t="s">
        <v>95</v>
      </c>
      <c r="X39" s="49">
        <v>1499</v>
      </c>
      <c r="Y39" s="29"/>
    </row>
    <row r="40" spans="1:25" ht="16.5" thickBot="1">
      <c r="A40" s="278"/>
      <c r="B40" s="35" t="s">
        <v>75</v>
      </c>
      <c r="C40" s="8">
        <v>0</v>
      </c>
      <c r="D40" s="8">
        <v>1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9">
        <v>0</v>
      </c>
      <c r="W40" s="56" t="s">
        <v>63</v>
      </c>
      <c r="X40" s="57">
        <v>1600</v>
      </c>
      <c r="Y40" s="29"/>
    </row>
    <row r="41" spans="1:25" ht="15.75">
      <c r="A41" s="278"/>
      <c r="B41" s="35" t="s">
        <v>76</v>
      </c>
      <c r="C41" s="8">
        <v>1</v>
      </c>
      <c r="D41" s="8">
        <v>1</v>
      </c>
      <c r="E41" s="8">
        <v>2</v>
      </c>
      <c r="F41" s="8">
        <v>0</v>
      </c>
      <c r="G41" s="8">
        <v>1</v>
      </c>
      <c r="H41" s="8">
        <v>0</v>
      </c>
      <c r="I41" s="8">
        <v>0</v>
      </c>
      <c r="J41" s="8">
        <v>2</v>
      </c>
      <c r="K41" s="8">
        <v>2</v>
      </c>
      <c r="L41" s="8">
        <v>0</v>
      </c>
      <c r="M41" s="8">
        <v>1</v>
      </c>
      <c r="N41" s="8">
        <v>0</v>
      </c>
      <c r="O41" s="8">
        <v>0</v>
      </c>
      <c r="P41" s="8">
        <v>1</v>
      </c>
      <c r="Q41" s="8">
        <v>0</v>
      </c>
      <c r="R41" s="8">
        <v>1</v>
      </c>
      <c r="S41" s="8">
        <v>2</v>
      </c>
      <c r="T41" s="8">
        <v>1</v>
      </c>
      <c r="U41" s="8">
        <v>1</v>
      </c>
      <c r="V41" s="9">
        <v>1</v>
      </c>
      <c r="W41" s="58" t="s">
        <v>106</v>
      </c>
      <c r="X41" s="61">
        <v>0.78500000000000003</v>
      </c>
      <c r="Y41" s="29"/>
    </row>
    <row r="42" spans="1:25" ht="16.5" thickBot="1">
      <c r="A42" s="278"/>
      <c r="B42" s="35" t="s">
        <v>77</v>
      </c>
      <c r="C42" s="8">
        <v>1</v>
      </c>
      <c r="D42" s="8">
        <v>1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1</v>
      </c>
      <c r="K42" s="8">
        <v>0</v>
      </c>
      <c r="L42" s="8">
        <v>0</v>
      </c>
      <c r="M42" s="8">
        <v>0</v>
      </c>
      <c r="N42" s="8">
        <v>0</v>
      </c>
      <c r="O42" s="8">
        <v>1</v>
      </c>
      <c r="P42" s="8">
        <v>0</v>
      </c>
      <c r="Q42" s="8">
        <v>0</v>
      </c>
      <c r="R42" s="8">
        <v>1</v>
      </c>
      <c r="S42" s="8">
        <v>0</v>
      </c>
      <c r="T42" s="8">
        <v>1</v>
      </c>
      <c r="U42" s="8">
        <v>1</v>
      </c>
      <c r="V42" s="9">
        <v>1</v>
      </c>
      <c r="W42" s="60" t="s">
        <v>114</v>
      </c>
      <c r="X42" s="62">
        <v>20.5</v>
      </c>
      <c r="Y42" s="29"/>
    </row>
    <row r="43" spans="1:25" ht="15.75">
      <c r="A43" s="278"/>
      <c r="B43" s="35" t="s">
        <v>78</v>
      </c>
      <c r="C43" s="8">
        <v>0</v>
      </c>
      <c r="D43" s="8">
        <v>0</v>
      </c>
      <c r="E43" s="8">
        <v>2</v>
      </c>
      <c r="F43" s="8">
        <v>3</v>
      </c>
      <c r="G43" s="8">
        <v>1</v>
      </c>
      <c r="H43" s="8">
        <v>1</v>
      </c>
      <c r="I43" s="8">
        <v>1</v>
      </c>
      <c r="J43" s="8">
        <v>0</v>
      </c>
      <c r="K43" s="8">
        <v>2</v>
      </c>
      <c r="L43" s="8">
        <v>2</v>
      </c>
      <c r="M43" s="8">
        <v>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2</v>
      </c>
      <c r="T43" s="8">
        <v>0</v>
      </c>
      <c r="U43" s="8">
        <v>0</v>
      </c>
      <c r="V43" s="9">
        <v>1</v>
      </c>
      <c r="W43" s="292" t="s">
        <v>101</v>
      </c>
      <c r="X43" s="292"/>
      <c r="Y43" s="29"/>
    </row>
    <row r="44" spans="1:25" ht="15.75">
      <c r="A44" s="278"/>
      <c r="B44" s="35" t="s">
        <v>79</v>
      </c>
      <c r="C44" s="8">
        <v>1</v>
      </c>
      <c r="D44" s="8">
        <v>1</v>
      </c>
      <c r="E44" s="8">
        <v>2</v>
      </c>
      <c r="F44" s="8">
        <v>0</v>
      </c>
      <c r="G44" s="8">
        <v>2</v>
      </c>
      <c r="H44" s="8">
        <v>0</v>
      </c>
      <c r="I44" s="8">
        <v>0</v>
      </c>
      <c r="J44" s="8">
        <v>2</v>
      </c>
      <c r="K44" s="8">
        <v>0</v>
      </c>
      <c r="L44" s="8">
        <v>0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  <c r="R44" s="8">
        <v>0</v>
      </c>
      <c r="S44" s="8">
        <v>0</v>
      </c>
      <c r="T44" s="8">
        <v>1</v>
      </c>
      <c r="U44" s="8">
        <v>1</v>
      </c>
      <c r="V44" s="9">
        <v>1</v>
      </c>
      <c r="W44" s="24" t="s">
        <v>103</v>
      </c>
      <c r="X44" s="51">
        <v>20</v>
      </c>
      <c r="Y44" s="29"/>
    </row>
    <row r="45" spans="1:25">
      <c r="A45" s="278"/>
      <c r="B45" s="34" t="s">
        <v>80</v>
      </c>
      <c r="C45" s="8">
        <v>2</v>
      </c>
      <c r="D45" s="8">
        <v>0</v>
      </c>
      <c r="E45" s="8">
        <v>2</v>
      </c>
      <c r="F45" s="8">
        <v>3</v>
      </c>
      <c r="G45" s="8">
        <v>2</v>
      </c>
      <c r="H45" s="8">
        <v>2</v>
      </c>
      <c r="I45" s="8">
        <v>1</v>
      </c>
      <c r="J45" s="8">
        <v>0</v>
      </c>
      <c r="K45" s="8">
        <v>0</v>
      </c>
      <c r="L45" s="8">
        <v>3</v>
      </c>
      <c r="M45" s="8">
        <v>2</v>
      </c>
      <c r="N45" s="8">
        <v>0</v>
      </c>
      <c r="O45" s="8">
        <v>2</v>
      </c>
      <c r="P45" s="8">
        <v>0</v>
      </c>
      <c r="Q45" s="8">
        <v>2</v>
      </c>
      <c r="R45" s="8">
        <v>0</v>
      </c>
      <c r="S45" s="8">
        <v>0</v>
      </c>
      <c r="T45" s="8">
        <v>0</v>
      </c>
      <c r="U45" s="8">
        <v>2</v>
      </c>
      <c r="V45" s="9">
        <v>1</v>
      </c>
      <c r="W45" s="25" t="s">
        <v>96</v>
      </c>
      <c r="X45" s="50">
        <v>220</v>
      </c>
      <c r="Y45" s="29"/>
    </row>
    <row r="46" spans="1:25">
      <c r="A46" s="278"/>
      <c r="B46" s="35" t="s">
        <v>81</v>
      </c>
      <c r="C46" s="8">
        <v>1</v>
      </c>
      <c r="D46" s="8">
        <v>1</v>
      </c>
      <c r="E46" s="8">
        <v>1</v>
      </c>
      <c r="F46" s="8">
        <v>0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1</v>
      </c>
      <c r="N46" s="8">
        <v>0</v>
      </c>
      <c r="O46" s="8">
        <v>1</v>
      </c>
      <c r="P46" s="8">
        <v>1</v>
      </c>
      <c r="Q46" s="8">
        <v>0</v>
      </c>
      <c r="R46" s="8">
        <v>1</v>
      </c>
      <c r="S46" s="8">
        <v>0</v>
      </c>
      <c r="T46" s="8">
        <v>0</v>
      </c>
      <c r="U46" s="8">
        <v>1</v>
      </c>
      <c r="V46" s="9">
        <v>0</v>
      </c>
      <c r="W46" s="25" t="s">
        <v>98</v>
      </c>
      <c r="X46" s="52">
        <v>546.70000000000005</v>
      </c>
      <c r="Y46" s="29"/>
    </row>
    <row r="47" spans="1:25">
      <c r="A47" s="278"/>
      <c r="B47" s="35" t="s">
        <v>82</v>
      </c>
      <c r="C47" s="8">
        <v>1</v>
      </c>
      <c r="D47" s="8">
        <v>1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2</v>
      </c>
      <c r="K47" s="8">
        <v>2</v>
      </c>
      <c r="L47" s="8">
        <v>3</v>
      </c>
      <c r="M47" s="8">
        <v>1</v>
      </c>
      <c r="N47" s="8">
        <v>0</v>
      </c>
      <c r="O47" s="8">
        <v>1</v>
      </c>
      <c r="P47" s="8">
        <v>1</v>
      </c>
      <c r="Q47" s="8">
        <v>0</v>
      </c>
      <c r="R47" s="8">
        <v>1</v>
      </c>
      <c r="S47" s="8">
        <v>2</v>
      </c>
      <c r="T47" s="8">
        <v>1</v>
      </c>
      <c r="U47" s="8">
        <v>0</v>
      </c>
      <c r="V47" s="9">
        <v>1</v>
      </c>
      <c r="W47" s="25" t="s">
        <v>97</v>
      </c>
      <c r="X47" s="52">
        <v>10.3</v>
      </c>
      <c r="Y47" s="29"/>
    </row>
    <row r="48" spans="1:25" ht="15.75" thickBot="1">
      <c r="A48" s="279"/>
      <c r="B48" s="36" t="s">
        <v>83</v>
      </c>
      <c r="C48" s="10">
        <v>1</v>
      </c>
      <c r="D48" s="10">
        <v>0</v>
      </c>
      <c r="E48" s="10">
        <v>1</v>
      </c>
      <c r="F48" s="10">
        <v>1</v>
      </c>
      <c r="G48" s="10">
        <v>1</v>
      </c>
      <c r="H48" s="10">
        <v>1</v>
      </c>
      <c r="I48" s="10">
        <v>0</v>
      </c>
      <c r="J48" s="10">
        <v>0</v>
      </c>
      <c r="K48" s="10">
        <v>1</v>
      </c>
      <c r="L48" s="10">
        <v>1</v>
      </c>
      <c r="M48" s="10">
        <v>1</v>
      </c>
      <c r="N48" s="10">
        <v>0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0</v>
      </c>
      <c r="U48" s="10">
        <v>1</v>
      </c>
      <c r="V48" s="11">
        <v>0</v>
      </c>
      <c r="W48" s="25" t="s">
        <v>99</v>
      </c>
      <c r="X48" s="68">
        <v>0.57894999999999996</v>
      </c>
      <c r="Y48" s="29"/>
    </row>
    <row r="49" spans="1:25" ht="15.75" thickBot="1">
      <c r="A49" s="267" t="s">
        <v>113</v>
      </c>
      <c r="B49" s="268"/>
      <c r="C49" s="37">
        <f t="shared" ref="C49" si="2">SUM(C29:C48)</f>
        <v>17</v>
      </c>
      <c r="D49" s="37">
        <f t="shared" ref="D49" si="3">SUM(D29:D48)</f>
        <v>10</v>
      </c>
      <c r="E49" s="37">
        <f t="shared" ref="E49" si="4">SUM(E29:E48)</f>
        <v>27</v>
      </c>
      <c r="F49" s="37">
        <f t="shared" ref="F49" si="5">SUM(F29:F48)</f>
        <v>24</v>
      </c>
      <c r="G49" s="37">
        <f t="shared" ref="G49" si="6">SUM(G29:G48)</f>
        <v>20</v>
      </c>
      <c r="H49" s="37">
        <f t="shared" ref="H49" si="7">SUM(H29:H48)</f>
        <v>16</v>
      </c>
      <c r="I49" s="37">
        <f t="shared" ref="I49" si="8">SUM(I29:I48)</f>
        <v>10</v>
      </c>
      <c r="J49" s="37">
        <f t="shared" ref="J49" si="9">SUM(J29:J48)</f>
        <v>12</v>
      </c>
      <c r="K49" s="37">
        <f t="shared" ref="K49" si="10">SUM(K29:K48)</f>
        <v>24</v>
      </c>
      <c r="L49" s="37">
        <f t="shared" ref="L49" si="11">SUM(L29:L48)</f>
        <v>23</v>
      </c>
      <c r="M49" s="37">
        <f t="shared" ref="M49" si="12">SUM(M29:M48)</f>
        <v>18</v>
      </c>
      <c r="N49" s="37">
        <f t="shared" ref="N49" si="13">SUM(N29:N48)</f>
        <v>1</v>
      </c>
      <c r="O49" s="37">
        <f t="shared" ref="O49" si="14">SUM(O29:O48)</f>
        <v>17</v>
      </c>
      <c r="P49" s="37">
        <f t="shared" ref="P49" si="15">SUM(P29:P48)</f>
        <v>8</v>
      </c>
      <c r="Q49" s="37">
        <f t="shared" ref="Q49" si="16">SUM(Q29:Q48)</f>
        <v>16</v>
      </c>
      <c r="R49" s="37">
        <f t="shared" ref="R49" si="17">SUM(R29:R48)</f>
        <v>13</v>
      </c>
      <c r="S49" s="37">
        <f t="shared" ref="S49" si="18">SUM(S29:S48)</f>
        <v>24</v>
      </c>
      <c r="T49" s="37">
        <f t="shared" ref="T49" si="19">SUM(T29:T48)</f>
        <v>9</v>
      </c>
      <c r="U49" s="37">
        <f>SUM(U29:U48)</f>
        <v>23</v>
      </c>
      <c r="V49" s="38">
        <f t="shared" ref="V49" si="20">SUM(V29:V48)</f>
        <v>14</v>
      </c>
      <c r="W49" s="26" t="s">
        <v>100</v>
      </c>
      <c r="X49" s="53">
        <v>0.9</v>
      </c>
      <c r="Y49" s="30"/>
    </row>
    <row r="50" spans="1:25" ht="15.75" thickBot="1">
      <c r="B50" s="20">
        <f>SUM(C29:V48)</f>
        <v>326</v>
      </c>
    </row>
    <row r="51" spans="1:25" ht="16.5" thickBot="1">
      <c r="A51" s="269" t="s">
        <v>120</v>
      </c>
      <c r="B51" s="270"/>
      <c r="C51" s="270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1"/>
      <c r="W51" s="270" t="s">
        <v>84</v>
      </c>
      <c r="X51" s="270"/>
      <c r="Y51" s="28"/>
    </row>
    <row r="52" spans="1:25" ht="18.75">
      <c r="A52" s="272"/>
      <c r="B52" s="273"/>
      <c r="C52" s="276" t="s">
        <v>104</v>
      </c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89"/>
      <c r="W52" s="42" t="s">
        <v>110</v>
      </c>
      <c r="X52" s="54" t="s">
        <v>112</v>
      </c>
      <c r="Y52" s="29"/>
    </row>
    <row r="53" spans="1:25" ht="19.5" thickBot="1">
      <c r="A53" s="274"/>
      <c r="B53" s="275"/>
      <c r="C53" s="27" t="s">
        <v>64</v>
      </c>
      <c r="D53" s="27" t="s">
        <v>65</v>
      </c>
      <c r="E53" s="27" t="s">
        <v>66</v>
      </c>
      <c r="F53" s="27" t="s">
        <v>67</v>
      </c>
      <c r="G53" s="27" t="s">
        <v>68</v>
      </c>
      <c r="H53" s="27" t="s">
        <v>69</v>
      </c>
      <c r="I53" s="27" t="s">
        <v>70</v>
      </c>
      <c r="J53" s="27" t="s">
        <v>71</v>
      </c>
      <c r="K53" s="27" t="s">
        <v>72</v>
      </c>
      <c r="L53" s="27" t="s">
        <v>73</v>
      </c>
      <c r="M53" s="27" t="s">
        <v>74</v>
      </c>
      <c r="N53" s="27" t="s">
        <v>75</v>
      </c>
      <c r="O53" s="27" t="s">
        <v>76</v>
      </c>
      <c r="P53" s="27" t="s">
        <v>77</v>
      </c>
      <c r="Q53" s="27" t="s">
        <v>78</v>
      </c>
      <c r="R53" s="27" t="s">
        <v>79</v>
      </c>
      <c r="S53" s="27" t="s">
        <v>80</v>
      </c>
      <c r="T53" s="27" t="s">
        <v>81</v>
      </c>
      <c r="U53" s="27" t="s">
        <v>82</v>
      </c>
      <c r="V53" s="39" t="s">
        <v>83</v>
      </c>
      <c r="W53" s="41" t="s">
        <v>85</v>
      </c>
      <c r="X53" s="45">
        <v>68530</v>
      </c>
      <c r="Y53" s="29"/>
    </row>
    <row r="54" spans="1:25" ht="15.75" customHeight="1">
      <c r="A54" s="278" t="s">
        <v>105</v>
      </c>
      <c r="B54" s="35" t="s">
        <v>64</v>
      </c>
      <c r="C54" s="8">
        <v>0</v>
      </c>
      <c r="D54" s="8">
        <v>1</v>
      </c>
      <c r="E54" s="8">
        <v>1</v>
      </c>
      <c r="F54" s="8">
        <v>2</v>
      </c>
      <c r="G54" s="8">
        <v>1</v>
      </c>
      <c r="H54" s="8">
        <v>1</v>
      </c>
      <c r="I54" s="8">
        <v>0</v>
      </c>
      <c r="J54" s="8">
        <v>1</v>
      </c>
      <c r="K54" s="8">
        <v>2</v>
      </c>
      <c r="L54" s="8">
        <v>2</v>
      </c>
      <c r="M54" s="8">
        <v>1</v>
      </c>
      <c r="N54" s="8">
        <v>0</v>
      </c>
      <c r="O54" s="8">
        <v>1</v>
      </c>
      <c r="P54" s="8">
        <v>1</v>
      </c>
      <c r="Q54" s="8">
        <v>0</v>
      </c>
      <c r="R54" s="8">
        <v>1</v>
      </c>
      <c r="S54" s="8">
        <v>2</v>
      </c>
      <c r="T54" s="8">
        <v>1</v>
      </c>
      <c r="U54" s="8">
        <v>1</v>
      </c>
      <c r="V54" s="9">
        <v>1</v>
      </c>
      <c r="W54" s="32" t="s">
        <v>107</v>
      </c>
      <c r="X54" s="46">
        <v>124.6</v>
      </c>
      <c r="Y54" s="29"/>
    </row>
    <row r="55" spans="1:25" ht="15.75">
      <c r="A55" s="278"/>
      <c r="B55" s="35" t="s">
        <v>65</v>
      </c>
      <c r="C55" s="8">
        <v>1</v>
      </c>
      <c r="D55" s="8">
        <v>0</v>
      </c>
      <c r="E55" s="8">
        <v>1</v>
      </c>
      <c r="F55" s="8">
        <v>0</v>
      </c>
      <c r="G55" s="8">
        <v>1</v>
      </c>
      <c r="H55" s="8">
        <v>0</v>
      </c>
      <c r="I55" s="8">
        <v>0</v>
      </c>
      <c r="J55" s="8">
        <v>1</v>
      </c>
      <c r="K55" s="8">
        <v>0</v>
      </c>
      <c r="L55" s="8">
        <v>0</v>
      </c>
      <c r="M55" s="8">
        <v>1</v>
      </c>
      <c r="N55" s="8">
        <v>1</v>
      </c>
      <c r="O55" s="8">
        <v>1</v>
      </c>
      <c r="P55" s="8">
        <v>1</v>
      </c>
      <c r="Q55" s="8">
        <v>0</v>
      </c>
      <c r="R55" s="8">
        <v>1</v>
      </c>
      <c r="S55" s="8">
        <v>0</v>
      </c>
      <c r="T55" s="8">
        <v>1</v>
      </c>
      <c r="U55" s="8">
        <v>1</v>
      </c>
      <c r="V55" s="9">
        <v>0</v>
      </c>
      <c r="W55" s="22" t="s">
        <v>87</v>
      </c>
      <c r="X55" s="47">
        <v>9.44</v>
      </c>
      <c r="Y55" s="29"/>
    </row>
    <row r="56" spans="1:25" ht="15.75">
      <c r="A56" s="278"/>
      <c r="B56" s="35" t="s">
        <v>66</v>
      </c>
      <c r="C56" s="8">
        <v>1</v>
      </c>
      <c r="D56" s="8">
        <v>1</v>
      </c>
      <c r="E56" s="8">
        <v>0</v>
      </c>
      <c r="F56" s="8">
        <v>3</v>
      </c>
      <c r="G56" s="8">
        <v>1</v>
      </c>
      <c r="H56" s="8">
        <v>2</v>
      </c>
      <c r="I56" s="8">
        <v>1</v>
      </c>
      <c r="J56" s="8">
        <v>2</v>
      </c>
      <c r="K56" s="8">
        <v>2</v>
      </c>
      <c r="L56" s="8">
        <v>2</v>
      </c>
      <c r="M56" s="8">
        <v>0</v>
      </c>
      <c r="N56" s="8">
        <v>1</v>
      </c>
      <c r="O56" s="8">
        <v>2</v>
      </c>
      <c r="P56" s="8">
        <v>1</v>
      </c>
      <c r="Q56" s="8">
        <v>2</v>
      </c>
      <c r="R56" s="8">
        <v>2</v>
      </c>
      <c r="S56" s="8">
        <v>2</v>
      </c>
      <c r="T56" s="8">
        <v>1</v>
      </c>
      <c r="U56" s="8">
        <v>2</v>
      </c>
      <c r="V56" s="9">
        <v>1</v>
      </c>
      <c r="W56" s="22" t="s">
        <v>88</v>
      </c>
      <c r="X56" s="48">
        <v>0.38</v>
      </c>
      <c r="Y56" s="29"/>
    </row>
    <row r="57" spans="1:25" ht="15.75">
      <c r="A57" s="278"/>
      <c r="B57" s="34" t="s">
        <v>67</v>
      </c>
      <c r="C57" s="8">
        <v>2</v>
      </c>
      <c r="D57" s="8">
        <v>0</v>
      </c>
      <c r="E57" s="8">
        <v>3</v>
      </c>
      <c r="F57" s="8">
        <v>0</v>
      </c>
      <c r="G57" s="8">
        <v>2</v>
      </c>
      <c r="H57" s="8">
        <v>2</v>
      </c>
      <c r="I57" s="8">
        <v>2</v>
      </c>
      <c r="J57" s="8">
        <v>0</v>
      </c>
      <c r="K57" s="8">
        <v>3</v>
      </c>
      <c r="L57" s="8">
        <v>0</v>
      </c>
      <c r="M57" s="8">
        <v>2</v>
      </c>
      <c r="N57" s="8">
        <v>0</v>
      </c>
      <c r="O57" s="8">
        <v>3</v>
      </c>
      <c r="P57" s="8">
        <v>0</v>
      </c>
      <c r="Q57" s="8">
        <v>3</v>
      </c>
      <c r="R57" s="8">
        <v>3</v>
      </c>
      <c r="S57" s="8">
        <v>3</v>
      </c>
      <c r="T57" s="8">
        <v>0</v>
      </c>
      <c r="U57" s="8">
        <v>3</v>
      </c>
      <c r="V57" s="9">
        <v>1</v>
      </c>
      <c r="W57" s="22" t="s">
        <v>108</v>
      </c>
      <c r="X57" s="47">
        <v>25</v>
      </c>
      <c r="Y57" s="29"/>
    </row>
    <row r="58" spans="1:25" ht="15.75">
      <c r="A58" s="278"/>
      <c r="B58" s="35" t="s">
        <v>68</v>
      </c>
      <c r="C58" s="8">
        <v>1</v>
      </c>
      <c r="D58" s="8">
        <v>1</v>
      </c>
      <c r="E58" s="8">
        <v>1</v>
      </c>
      <c r="F58" s="8">
        <v>2</v>
      </c>
      <c r="G58" s="8">
        <v>0</v>
      </c>
      <c r="H58" s="8">
        <v>2</v>
      </c>
      <c r="I58" s="8">
        <v>1</v>
      </c>
      <c r="J58" s="8">
        <v>2</v>
      </c>
      <c r="K58" s="8">
        <v>2</v>
      </c>
      <c r="L58" s="8">
        <v>2</v>
      </c>
      <c r="M58" s="8">
        <v>1</v>
      </c>
      <c r="N58" s="8">
        <v>0</v>
      </c>
      <c r="O58" s="8">
        <v>1</v>
      </c>
      <c r="P58" s="8">
        <v>1</v>
      </c>
      <c r="Q58" s="8">
        <v>1</v>
      </c>
      <c r="R58" s="8">
        <v>2</v>
      </c>
      <c r="S58" s="8">
        <v>2</v>
      </c>
      <c r="T58" s="8">
        <v>1</v>
      </c>
      <c r="U58" s="8">
        <v>1</v>
      </c>
      <c r="V58" s="9">
        <v>1</v>
      </c>
      <c r="W58" s="22" t="s">
        <v>90</v>
      </c>
      <c r="X58" s="49">
        <v>-4.5</v>
      </c>
      <c r="Y58" s="29"/>
    </row>
    <row r="59" spans="1:25" ht="15.75">
      <c r="A59" s="278"/>
      <c r="B59" s="35" t="s">
        <v>69</v>
      </c>
      <c r="C59" s="8">
        <v>1</v>
      </c>
      <c r="D59" s="8">
        <v>0</v>
      </c>
      <c r="E59" s="8">
        <v>2</v>
      </c>
      <c r="F59" s="8">
        <v>2</v>
      </c>
      <c r="G59" s="8">
        <v>2</v>
      </c>
      <c r="H59" s="8">
        <v>0</v>
      </c>
      <c r="I59" s="8">
        <v>1</v>
      </c>
      <c r="J59" s="8">
        <v>0</v>
      </c>
      <c r="K59" s="8">
        <v>2</v>
      </c>
      <c r="L59" s="8">
        <v>2</v>
      </c>
      <c r="M59" s="8">
        <v>1</v>
      </c>
      <c r="N59" s="8">
        <v>0</v>
      </c>
      <c r="O59" s="8">
        <v>0</v>
      </c>
      <c r="P59" s="8">
        <v>0</v>
      </c>
      <c r="Q59" s="8">
        <v>1</v>
      </c>
      <c r="R59" s="8">
        <v>0</v>
      </c>
      <c r="S59" s="8">
        <v>2</v>
      </c>
      <c r="T59" s="8">
        <v>0</v>
      </c>
      <c r="U59" s="8">
        <v>2</v>
      </c>
      <c r="V59" s="9">
        <v>1</v>
      </c>
      <c r="W59" s="22" t="s">
        <v>91</v>
      </c>
      <c r="X59" s="49">
        <v>0.38</v>
      </c>
      <c r="Y59" s="29"/>
    </row>
    <row r="60" spans="1:25" ht="15.75">
      <c r="A60" s="278"/>
      <c r="B60" s="35" t="s">
        <v>70</v>
      </c>
      <c r="C60" s="8">
        <v>0</v>
      </c>
      <c r="D60" s="8">
        <v>0</v>
      </c>
      <c r="E60" s="8">
        <v>1</v>
      </c>
      <c r="F60" s="8">
        <v>2</v>
      </c>
      <c r="G60" s="8">
        <v>1</v>
      </c>
      <c r="H60" s="8">
        <v>1</v>
      </c>
      <c r="I60" s="8">
        <v>0</v>
      </c>
      <c r="J60" s="8">
        <v>0</v>
      </c>
      <c r="K60" s="8">
        <v>1</v>
      </c>
      <c r="L60" s="8">
        <v>1</v>
      </c>
      <c r="M60" s="8">
        <v>1</v>
      </c>
      <c r="N60" s="8">
        <v>0</v>
      </c>
      <c r="O60" s="8">
        <v>0</v>
      </c>
      <c r="P60" s="8">
        <v>0</v>
      </c>
      <c r="Q60" s="8">
        <v>1</v>
      </c>
      <c r="R60" s="8">
        <v>0</v>
      </c>
      <c r="S60" s="8">
        <v>1</v>
      </c>
      <c r="T60" s="8">
        <v>0</v>
      </c>
      <c r="U60" s="8">
        <v>1</v>
      </c>
      <c r="V60" s="9">
        <v>0</v>
      </c>
      <c r="W60" s="22" t="s">
        <v>92</v>
      </c>
      <c r="X60" s="47">
        <v>5.3</v>
      </c>
      <c r="Y60" s="29"/>
    </row>
    <row r="61" spans="1:25" ht="15.75">
      <c r="A61" s="278"/>
      <c r="B61" s="35" t="s">
        <v>71</v>
      </c>
      <c r="C61" s="8">
        <v>1</v>
      </c>
      <c r="D61" s="8">
        <v>1</v>
      </c>
      <c r="E61" s="8">
        <v>2</v>
      </c>
      <c r="F61" s="8">
        <v>0</v>
      </c>
      <c r="G61" s="8">
        <v>2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2</v>
      </c>
      <c r="N61" s="8">
        <v>0</v>
      </c>
      <c r="O61" s="8">
        <v>2</v>
      </c>
      <c r="P61" s="8">
        <v>1</v>
      </c>
      <c r="Q61" s="8">
        <v>0</v>
      </c>
      <c r="R61" s="8">
        <v>2</v>
      </c>
      <c r="S61" s="8">
        <v>0</v>
      </c>
      <c r="T61" s="8">
        <v>1</v>
      </c>
      <c r="U61" s="8">
        <v>2</v>
      </c>
      <c r="V61" s="9">
        <v>1</v>
      </c>
      <c r="W61" s="22" t="s">
        <v>93</v>
      </c>
      <c r="X61" s="48">
        <v>1.57</v>
      </c>
      <c r="Y61" s="29"/>
    </row>
    <row r="62" spans="1:25" ht="15.75">
      <c r="A62" s="278"/>
      <c r="B62" s="35" t="s">
        <v>72</v>
      </c>
      <c r="C62" s="8">
        <v>2</v>
      </c>
      <c r="D62" s="8">
        <v>0</v>
      </c>
      <c r="E62" s="8">
        <v>2</v>
      </c>
      <c r="F62" s="8">
        <v>3</v>
      </c>
      <c r="G62" s="8">
        <v>2</v>
      </c>
      <c r="H62" s="8">
        <v>2</v>
      </c>
      <c r="I62" s="8">
        <v>1</v>
      </c>
      <c r="J62" s="8">
        <v>0</v>
      </c>
      <c r="K62" s="8">
        <v>0</v>
      </c>
      <c r="L62" s="8">
        <v>3</v>
      </c>
      <c r="M62" s="8">
        <v>2</v>
      </c>
      <c r="N62" s="8">
        <v>0</v>
      </c>
      <c r="O62" s="8">
        <v>2</v>
      </c>
      <c r="P62" s="8">
        <v>2</v>
      </c>
      <c r="Q62" s="8">
        <v>2</v>
      </c>
      <c r="R62" s="8">
        <v>2</v>
      </c>
      <c r="S62" s="8">
        <v>0</v>
      </c>
      <c r="T62" s="8">
        <v>0</v>
      </c>
      <c r="U62" s="8">
        <v>2</v>
      </c>
      <c r="V62" s="9">
        <v>1</v>
      </c>
      <c r="W62" s="22" t="s">
        <v>102</v>
      </c>
      <c r="X62" s="49">
        <v>32.700000000000003</v>
      </c>
      <c r="Y62" s="29"/>
    </row>
    <row r="63" spans="1:25" ht="15.75">
      <c r="A63" s="278"/>
      <c r="B63" s="34" t="s">
        <v>73</v>
      </c>
      <c r="C63" s="8">
        <v>2</v>
      </c>
      <c r="D63" s="8">
        <v>0</v>
      </c>
      <c r="E63" s="8">
        <v>2</v>
      </c>
      <c r="F63" s="8">
        <v>0</v>
      </c>
      <c r="G63" s="8">
        <v>2</v>
      </c>
      <c r="H63" s="8">
        <v>2</v>
      </c>
      <c r="I63" s="8">
        <v>1</v>
      </c>
      <c r="J63" s="8">
        <v>0</v>
      </c>
      <c r="K63" s="8">
        <v>3</v>
      </c>
      <c r="L63" s="8">
        <v>0</v>
      </c>
      <c r="M63" s="8">
        <v>2</v>
      </c>
      <c r="N63" s="8">
        <v>0</v>
      </c>
      <c r="O63" s="8">
        <v>2</v>
      </c>
      <c r="P63" s="8">
        <v>0</v>
      </c>
      <c r="Q63" s="8">
        <v>2</v>
      </c>
      <c r="R63" s="8">
        <v>3</v>
      </c>
      <c r="S63" s="8">
        <v>3</v>
      </c>
      <c r="T63" s="8">
        <v>0</v>
      </c>
      <c r="U63" s="8">
        <v>3</v>
      </c>
      <c r="V63" s="9">
        <v>1</v>
      </c>
      <c r="W63" s="24" t="s">
        <v>94</v>
      </c>
      <c r="X63" s="50">
        <v>1.55</v>
      </c>
      <c r="Y63" s="29"/>
    </row>
    <row r="64" spans="1:25" ht="15.75">
      <c r="A64" s="278"/>
      <c r="B64" s="35" t="s">
        <v>74</v>
      </c>
      <c r="C64" s="8">
        <v>1</v>
      </c>
      <c r="D64" s="8">
        <v>1</v>
      </c>
      <c r="E64" s="8">
        <v>0</v>
      </c>
      <c r="F64" s="8">
        <v>2</v>
      </c>
      <c r="G64" s="8">
        <v>1</v>
      </c>
      <c r="H64" s="8">
        <v>1</v>
      </c>
      <c r="I64" s="8">
        <v>1</v>
      </c>
      <c r="J64" s="8">
        <v>2</v>
      </c>
      <c r="K64" s="8">
        <v>2</v>
      </c>
      <c r="L64" s="8">
        <v>2</v>
      </c>
      <c r="M64" s="8">
        <v>0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2</v>
      </c>
      <c r="T64" s="8">
        <v>1</v>
      </c>
      <c r="U64" s="8">
        <v>1</v>
      </c>
      <c r="V64" s="9">
        <v>1</v>
      </c>
      <c r="W64" s="22" t="s">
        <v>95</v>
      </c>
      <c r="X64" s="49">
        <v>1522</v>
      </c>
      <c r="Y64" s="29"/>
    </row>
    <row r="65" spans="1:25" ht="16.5" thickBot="1">
      <c r="A65" s="278"/>
      <c r="B65" s="35" t="s">
        <v>75</v>
      </c>
      <c r="C65" s="8">
        <v>0</v>
      </c>
      <c r="D65" s="8">
        <v>1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1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1</v>
      </c>
      <c r="U65" s="8">
        <v>0</v>
      </c>
      <c r="V65" s="9">
        <v>0</v>
      </c>
      <c r="W65" s="56" t="s">
        <v>63</v>
      </c>
      <c r="X65" s="57">
        <v>1550</v>
      </c>
      <c r="Y65" s="29"/>
    </row>
    <row r="66" spans="1:25" ht="15.75">
      <c r="A66" s="278"/>
      <c r="B66" s="35" t="s">
        <v>76</v>
      </c>
      <c r="C66" s="8">
        <v>1</v>
      </c>
      <c r="D66" s="8">
        <v>1</v>
      </c>
      <c r="E66" s="8">
        <v>2</v>
      </c>
      <c r="F66" s="8">
        <v>3</v>
      </c>
      <c r="G66" s="8">
        <v>1</v>
      </c>
      <c r="H66" s="8">
        <v>0</v>
      </c>
      <c r="I66" s="8">
        <v>0</v>
      </c>
      <c r="J66" s="8">
        <v>2</v>
      </c>
      <c r="K66" s="8">
        <v>2</v>
      </c>
      <c r="L66" s="8">
        <v>2</v>
      </c>
      <c r="M66" s="8">
        <v>1</v>
      </c>
      <c r="N66" s="8">
        <v>0</v>
      </c>
      <c r="O66" s="8">
        <v>0</v>
      </c>
      <c r="P66" s="8">
        <v>1</v>
      </c>
      <c r="Q66" s="8">
        <v>0</v>
      </c>
      <c r="R66" s="8">
        <v>1</v>
      </c>
      <c r="S66" s="8">
        <v>2</v>
      </c>
      <c r="T66" s="8">
        <v>1</v>
      </c>
      <c r="U66" s="8">
        <v>1</v>
      </c>
      <c r="V66" s="9">
        <v>1</v>
      </c>
      <c r="W66" s="58" t="s">
        <v>106</v>
      </c>
      <c r="X66" s="59">
        <v>0.78700000000000003</v>
      </c>
      <c r="Y66" s="29"/>
    </row>
    <row r="67" spans="1:25" ht="16.5" thickBot="1">
      <c r="A67" s="278"/>
      <c r="B67" s="35" t="s">
        <v>77</v>
      </c>
      <c r="C67" s="8">
        <v>1</v>
      </c>
      <c r="D67" s="8">
        <v>1</v>
      </c>
      <c r="E67" s="8">
        <v>1</v>
      </c>
      <c r="F67" s="8">
        <v>0</v>
      </c>
      <c r="G67" s="8">
        <v>1</v>
      </c>
      <c r="H67" s="8">
        <v>0</v>
      </c>
      <c r="I67" s="8">
        <v>0</v>
      </c>
      <c r="J67" s="8">
        <v>1</v>
      </c>
      <c r="K67" s="8">
        <v>2</v>
      </c>
      <c r="L67" s="8">
        <v>0</v>
      </c>
      <c r="M67" s="8">
        <v>1</v>
      </c>
      <c r="N67" s="8">
        <v>0</v>
      </c>
      <c r="O67" s="8">
        <v>1</v>
      </c>
      <c r="P67" s="8">
        <v>0</v>
      </c>
      <c r="Q67" s="8">
        <v>0</v>
      </c>
      <c r="R67" s="8">
        <v>1</v>
      </c>
      <c r="S67" s="8">
        <v>2</v>
      </c>
      <c r="T67" s="8">
        <v>1</v>
      </c>
      <c r="U67" s="8">
        <v>1</v>
      </c>
      <c r="V67" s="9">
        <v>1</v>
      </c>
      <c r="W67" s="60" t="s">
        <v>114</v>
      </c>
      <c r="X67" s="67">
        <v>117.19546590186593</v>
      </c>
      <c r="Y67" s="29"/>
    </row>
    <row r="68" spans="1:25" ht="15.75">
      <c r="A68" s="278"/>
      <c r="B68" s="35" t="s">
        <v>78</v>
      </c>
      <c r="C68" s="8">
        <v>0</v>
      </c>
      <c r="D68" s="8">
        <v>0</v>
      </c>
      <c r="E68" s="8">
        <v>2</v>
      </c>
      <c r="F68" s="8">
        <v>3</v>
      </c>
      <c r="G68" s="8">
        <v>1</v>
      </c>
      <c r="H68" s="8">
        <v>1</v>
      </c>
      <c r="I68" s="8">
        <v>1</v>
      </c>
      <c r="J68" s="8">
        <v>0</v>
      </c>
      <c r="K68" s="8">
        <v>2</v>
      </c>
      <c r="L68" s="8">
        <v>2</v>
      </c>
      <c r="M68" s="8">
        <v>1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2</v>
      </c>
      <c r="T68" s="8">
        <v>0</v>
      </c>
      <c r="U68" s="8">
        <v>0</v>
      </c>
      <c r="V68" s="9">
        <v>1</v>
      </c>
      <c r="W68" s="43" t="s">
        <v>101</v>
      </c>
      <c r="X68" s="43"/>
      <c r="Y68" s="29"/>
    </row>
    <row r="69" spans="1:25" ht="15.75">
      <c r="A69" s="278"/>
      <c r="B69" s="35" t="s">
        <v>79</v>
      </c>
      <c r="C69" s="8">
        <v>1</v>
      </c>
      <c r="D69" s="8">
        <v>1</v>
      </c>
      <c r="E69" s="8">
        <v>2</v>
      </c>
      <c r="F69" s="8">
        <v>3</v>
      </c>
      <c r="G69" s="8">
        <v>2</v>
      </c>
      <c r="H69" s="8">
        <v>0</v>
      </c>
      <c r="I69" s="8">
        <v>0</v>
      </c>
      <c r="J69" s="8">
        <v>2</v>
      </c>
      <c r="K69" s="8">
        <v>2</v>
      </c>
      <c r="L69" s="8">
        <v>3</v>
      </c>
      <c r="M69" s="8">
        <v>1</v>
      </c>
      <c r="N69" s="8">
        <v>0</v>
      </c>
      <c r="O69" s="8">
        <v>1</v>
      </c>
      <c r="P69" s="8">
        <v>1</v>
      </c>
      <c r="Q69" s="8">
        <v>0</v>
      </c>
      <c r="R69" s="8">
        <v>0</v>
      </c>
      <c r="S69" s="8">
        <v>2</v>
      </c>
      <c r="T69" s="8">
        <v>1</v>
      </c>
      <c r="U69" s="8">
        <v>1</v>
      </c>
      <c r="V69" s="9">
        <v>1</v>
      </c>
      <c r="W69" s="24" t="s">
        <v>103</v>
      </c>
      <c r="X69" s="51">
        <v>20</v>
      </c>
      <c r="Y69" s="29"/>
    </row>
    <row r="70" spans="1:25">
      <c r="A70" s="278"/>
      <c r="B70" s="34" t="s">
        <v>80</v>
      </c>
      <c r="C70" s="8">
        <v>2</v>
      </c>
      <c r="D70" s="8">
        <v>0</v>
      </c>
      <c r="E70" s="8">
        <v>2</v>
      </c>
      <c r="F70" s="8">
        <v>3</v>
      </c>
      <c r="G70" s="8">
        <v>2</v>
      </c>
      <c r="H70" s="8">
        <v>2</v>
      </c>
      <c r="I70" s="8">
        <v>1</v>
      </c>
      <c r="J70" s="8">
        <v>0</v>
      </c>
      <c r="K70" s="8">
        <v>0</v>
      </c>
      <c r="L70" s="8">
        <v>3</v>
      </c>
      <c r="M70" s="8">
        <v>2</v>
      </c>
      <c r="N70" s="8">
        <v>0</v>
      </c>
      <c r="O70" s="8">
        <v>2</v>
      </c>
      <c r="P70" s="8">
        <v>2</v>
      </c>
      <c r="Q70" s="8">
        <v>2</v>
      </c>
      <c r="R70" s="8">
        <v>2</v>
      </c>
      <c r="S70" s="8">
        <v>0</v>
      </c>
      <c r="T70" s="8">
        <v>0</v>
      </c>
      <c r="U70" s="8">
        <v>2</v>
      </c>
      <c r="V70" s="9">
        <v>1</v>
      </c>
      <c r="W70" s="25" t="s">
        <v>96</v>
      </c>
      <c r="X70" s="50">
        <v>270</v>
      </c>
      <c r="Y70" s="29"/>
    </row>
    <row r="71" spans="1:25">
      <c r="A71" s="278"/>
      <c r="B71" s="35" t="s">
        <v>81</v>
      </c>
      <c r="C71" s="8">
        <v>1</v>
      </c>
      <c r="D71" s="8">
        <v>1</v>
      </c>
      <c r="E71" s="8">
        <v>1</v>
      </c>
      <c r="F71" s="8">
        <v>0</v>
      </c>
      <c r="G71" s="8">
        <v>1</v>
      </c>
      <c r="H71" s="8">
        <v>0</v>
      </c>
      <c r="I71" s="8">
        <v>0</v>
      </c>
      <c r="J71" s="8">
        <v>1</v>
      </c>
      <c r="K71" s="8">
        <v>0</v>
      </c>
      <c r="L71" s="8">
        <v>0</v>
      </c>
      <c r="M71" s="8">
        <v>1</v>
      </c>
      <c r="N71" s="8">
        <v>1</v>
      </c>
      <c r="O71" s="8">
        <v>1</v>
      </c>
      <c r="P71" s="8">
        <v>1</v>
      </c>
      <c r="Q71" s="8">
        <v>0</v>
      </c>
      <c r="R71" s="8">
        <v>1</v>
      </c>
      <c r="S71" s="8">
        <v>0</v>
      </c>
      <c r="T71" s="8">
        <v>0</v>
      </c>
      <c r="U71" s="8">
        <v>1</v>
      </c>
      <c r="V71" s="9">
        <v>1</v>
      </c>
      <c r="W71" s="25" t="s">
        <v>98</v>
      </c>
      <c r="X71" s="52">
        <v>642.99890000000005</v>
      </c>
      <c r="Y71" s="29"/>
    </row>
    <row r="72" spans="1:25">
      <c r="A72" s="278"/>
      <c r="B72" s="35" t="s">
        <v>82</v>
      </c>
      <c r="C72" s="8">
        <v>1</v>
      </c>
      <c r="D72" s="8">
        <v>1</v>
      </c>
      <c r="E72" s="8">
        <v>2</v>
      </c>
      <c r="F72" s="8">
        <v>3</v>
      </c>
      <c r="G72" s="8">
        <v>1</v>
      </c>
      <c r="H72" s="8">
        <v>2</v>
      </c>
      <c r="I72" s="8">
        <v>1</v>
      </c>
      <c r="J72" s="8">
        <v>2</v>
      </c>
      <c r="K72" s="8">
        <v>2</v>
      </c>
      <c r="L72" s="8">
        <v>3</v>
      </c>
      <c r="M72" s="8">
        <v>1</v>
      </c>
      <c r="N72" s="8">
        <v>0</v>
      </c>
      <c r="O72" s="8">
        <v>1</v>
      </c>
      <c r="P72" s="8">
        <v>1</v>
      </c>
      <c r="Q72" s="8">
        <v>0</v>
      </c>
      <c r="R72" s="8">
        <v>1</v>
      </c>
      <c r="S72" s="8">
        <v>2</v>
      </c>
      <c r="T72" s="8">
        <v>1</v>
      </c>
      <c r="U72" s="8">
        <v>0</v>
      </c>
      <c r="V72" s="9">
        <v>1</v>
      </c>
      <c r="W72" s="25" t="s">
        <v>97</v>
      </c>
      <c r="X72" s="52">
        <v>12.7</v>
      </c>
      <c r="Y72" s="29"/>
    </row>
    <row r="73" spans="1:25" ht="15.75" thickBot="1">
      <c r="A73" s="279"/>
      <c r="B73" s="36" t="s">
        <v>83</v>
      </c>
      <c r="C73" s="10">
        <v>1</v>
      </c>
      <c r="D73" s="10">
        <v>0</v>
      </c>
      <c r="E73" s="10">
        <v>1</v>
      </c>
      <c r="F73" s="10">
        <v>1</v>
      </c>
      <c r="G73" s="10">
        <v>1</v>
      </c>
      <c r="H73" s="10">
        <v>1</v>
      </c>
      <c r="I73" s="10">
        <v>0</v>
      </c>
      <c r="J73" s="10">
        <v>1</v>
      </c>
      <c r="K73" s="10">
        <v>1</v>
      </c>
      <c r="L73" s="10">
        <v>1</v>
      </c>
      <c r="M73" s="10">
        <v>1</v>
      </c>
      <c r="N73" s="10">
        <v>0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10">
        <v>1</v>
      </c>
      <c r="V73" s="11">
        <v>0</v>
      </c>
      <c r="W73" s="25" t="s">
        <v>99</v>
      </c>
      <c r="X73" s="68">
        <v>0.71052999999999999</v>
      </c>
      <c r="Y73" s="29"/>
    </row>
    <row r="74" spans="1:25" ht="15.75" thickBot="1">
      <c r="A74" s="267" t="s">
        <v>113</v>
      </c>
      <c r="B74" s="268"/>
      <c r="C74" s="37">
        <f t="shared" ref="C74:T74" si="21">SUM(C54:C73)</f>
        <v>20</v>
      </c>
      <c r="D74" s="37">
        <f t="shared" si="21"/>
        <v>11</v>
      </c>
      <c r="E74" s="37">
        <f t="shared" si="21"/>
        <v>29</v>
      </c>
      <c r="F74" s="37">
        <f t="shared" si="21"/>
        <v>32</v>
      </c>
      <c r="G74" s="37">
        <f t="shared" si="21"/>
        <v>25</v>
      </c>
      <c r="H74" s="37">
        <f t="shared" si="21"/>
        <v>19</v>
      </c>
      <c r="I74" s="37">
        <f t="shared" si="21"/>
        <v>11</v>
      </c>
      <c r="J74" s="37">
        <f t="shared" si="21"/>
        <v>17</v>
      </c>
      <c r="K74" s="37">
        <f t="shared" si="21"/>
        <v>28</v>
      </c>
      <c r="L74" s="37">
        <f t="shared" si="21"/>
        <v>28</v>
      </c>
      <c r="M74" s="37">
        <f t="shared" si="21"/>
        <v>23</v>
      </c>
      <c r="N74" s="37">
        <f t="shared" si="21"/>
        <v>4</v>
      </c>
      <c r="O74" s="37">
        <f t="shared" si="21"/>
        <v>22</v>
      </c>
      <c r="P74" s="37">
        <f t="shared" si="21"/>
        <v>15</v>
      </c>
      <c r="Q74" s="37">
        <f t="shared" si="21"/>
        <v>16</v>
      </c>
      <c r="R74" s="37">
        <f t="shared" si="21"/>
        <v>24</v>
      </c>
      <c r="S74" s="37">
        <f t="shared" si="21"/>
        <v>28</v>
      </c>
      <c r="T74" s="37">
        <f t="shared" si="21"/>
        <v>12</v>
      </c>
      <c r="U74" s="37">
        <f>SUM(U54:U73)</f>
        <v>26</v>
      </c>
      <c r="V74" s="38">
        <f t="shared" ref="V74" si="22">SUM(V54:V73)</f>
        <v>16</v>
      </c>
      <c r="W74" s="26" t="s">
        <v>100</v>
      </c>
      <c r="X74" s="55">
        <v>0.9</v>
      </c>
      <c r="Y74" s="30"/>
    </row>
  </sheetData>
  <mergeCells count="20">
    <mergeCell ref="W1:X1"/>
    <mergeCell ref="W18:X18"/>
    <mergeCell ref="W26:X26"/>
    <mergeCell ref="W43:X43"/>
    <mergeCell ref="W51:X51"/>
    <mergeCell ref="A74:B74"/>
    <mergeCell ref="A49:B49"/>
    <mergeCell ref="A4:A23"/>
    <mergeCell ref="A2:B3"/>
    <mergeCell ref="A1:V1"/>
    <mergeCell ref="C2:V2"/>
    <mergeCell ref="A24:B24"/>
    <mergeCell ref="A26:V26"/>
    <mergeCell ref="A52:B53"/>
    <mergeCell ref="C52:V52"/>
    <mergeCell ref="A54:A73"/>
    <mergeCell ref="A51:V51"/>
    <mergeCell ref="C27:V27"/>
    <mergeCell ref="A29:A48"/>
    <mergeCell ref="A27:B28"/>
  </mergeCells>
  <conditionalFormatting sqref="C24:V24">
    <cfRule type="colorScale" priority="5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V23">
    <cfRule type="colorScale" priority="10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V49">
    <cfRule type="colorScale" priority="6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9:V48">
    <cfRule type="colorScale" priority="9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V74">
    <cfRule type="colorScale" priority="7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4:V73">
    <cfRule type="colorScale" priority="8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B769-FD69-4B7C-A18D-3CA4E2423E61}">
  <dimension ref="A1:BH5"/>
  <sheetViews>
    <sheetView zoomScale="80" zoomScaleNormal="80" workbookViewId="0">
      <selection activeCell="Q12" sqref="Q12"/>
    </sheetView>
  </sheetViews>
  <sheetFormatPr defaultRowHeight="15"/>
  <cols>
    <col min="1" max="1" width="8.85546875" style="3" bestFit="1" customWidth="1"/>
    <col min="2" max="2" width="16.140625" style="3" customWidth="1"/>
    <col min="3" max="3" width="15.140625" style="3" bestFit="1" customWidth="1"/>
    <col min="4" max="4" width="13.5703125" style="3" customWidth="1"/>
    <col min="5" max="5" width="15.42578125" style="3" customWidth="1"/>
    <col min="6" max="6" width="8" style="3" bestFit="1" customWidth="1"/>
    <col min="7" max="7" width="8.140625" style="3" bestFit="1" customWidth="1"/>
    <col min="8" max="8" width="14.28515625" style="4" bestFit="1" customWidth="1"/>
    <col min="9" max="9" width="11.28515625" style="4" bestFit="1" customWidth="1"/>
    <col min="10" max="12" width="9.140625" style="3" customWidth="1"/>
    <col min="13" max="15" width="10.28515625" style="3" customWidth="1"/>
    <col min="16" max="18" width="11.28515625" style="3" customWidth="1"/>
    <col min="19" max="19" width="13.140625" style="7" customWidth="1"/>
    <col min="20" max="20" width="13.140625" style="3" customWidth="1"/>
    <col min="21" max="21" width="13.42578125" style="3" customWidth="1"/>
    <col min="22" max="22" width="15.28515625" style="3" customWidth="1"/>
    <col min="23" max="23" width="13.42578125" style="3" customWidth="1"/>
    <col min="24" max="24" width="12.28515625" style="3" customWidth="1"/>
    <col min="25" max="25" width="17.85546875" style="3" customWidth="1"/>
    <col min="26" max="26" width="16.5703125" style="3" customWidth="1"/>
    <col min="27" max="29" width="14.28515625" style="3" customWidth="1"/>
    <col min="30" max="32" width="10.5703125" style="3" customWidth="1"/>
    <col min="33" max="35" width="10.85546875" style="5" customWidth="1"/>
    <col min="36" max="38" width="10.85546875" style="3" customWidth="1"/>
    <col min="39" max="43" width="12.7109375" style="3" customWidth="1"/>
    <col min="44" max="44" width="12.7109375" style="3" bestFit="1" customWidth="1"/>
    <col min="45" max="47" width="14.42578125" style="3" bestFit="1" customWidth="1"/>
    <col min="48" max="50" width="16" style="6" bestFit="1" customWidth="1"/>
    <col min="51" max="53" width="14.28515625" style="3" bestFit="1" customWidth="1"/>
    <col min="54" max="56" width="9.28515625" style="3" bestFit="1" customWidth="1"/>
    <col min="57" max="59" width="12.140625" style="4" bestFit="1" customWidth="1"/>
    <col min="60" max="60" width="10.7109375" style="4" bestFit="1" customWidth="1"/>
    <col min="61" max="62" width="10.7109375" style="3" bestFit="1" customWidth="1"/>
    <col min="63" max="63" width="14.5703125" style="3" bestFit="1" customWidth="1"/>
    <col min="64" max="64" width="16.28515625" style="3" bestFit="1" customWidth="1"/>
    <col min="65" max="65" width="11" style="3" customWidth="1"/>
    <col min="66" max="16384" width="9.140625" style="3"/>
  </cols>
  <sheetData>
    <row r="1" spans="1:56" s="139" customFormat="1" ht="75.75" customHeight="1">
      <c r="A1" s="154" t="s">
        <v>0</v>
      </c>
      <c r="B1" s="147" t="s">
        <v>53</v>
      </c>
      <c r="C1" s="147" t="s">
        <v>1</v>
      </c>
      <c r="D1" s="155" t="s">
        <v>2</v>
      </c>
      <c r="E1" s="155" t="s">
        <v>3</v>
      </c>
      <c r="F1" s="155" t="s">
        <v>4</v>
      </c>
      <c r="G1" s="147" t="s">
        <v>154</v>
      </c>
      <c r="H1" s="147" t="s">
        <v>155</v>
      </c>
      <c r="I1" s="147" t="s">
        <v>156</v>
      </c>
      <c r="J1" s="156" t="s">
        <v>50</v>
      </c>
      <c r="K1" s="156" t="s">
        <v>60</v>
      </c>
      <c r="L1" s="157" t="s">
        <v>5</v>
      </c>
      <c r="M1" s="157" t="s">
        <v>6</v>
      </c>
      <c r="N1" s="157" t="s">
        <v>7</v>
      </c>
      <c r="O1" s="156" t="s">
        <v>57</v>
      </c>
      <c r="P1" s="156" t="s">
        <v>58</v>
      </c>
      <c r="Q1" s="156" t="s">
        <v>59</v>
      </c>
      <c r="R1" s="158" t="s">
        <v>150</v>
      </c>
      <c r="S1" s="158" t="s">
        <v>148</v>
      </c>
      <c r="T1" s="158" t="s">
        <v>149</v>
      </c>
      <c r="U1" s="158" t="s">
        <v>144</v>
      </c>
      <c r="V1" s="158" t="s">
        <v>145</v>
      </c>
      <c r="W1" s="159" t="s">
        <v>19</v>
      </c>
      <c r="X1" s="159" t="s">
        <v>20</v>
      </c>
      <c r="Y1" s="159" t="s">
        <v>21</v>
      </c>
      <c r="Z1" s="159" t="s">
        <v>22</v>
      </c>
      <c r="AA1" s="159" t="s">
        <v>23</v>
      </c>
      <c r="AB1" s="159" t="s">
        <v>24</v>
      </c>
      <c r="AC1" s="147" t="s">
        <v>25</v>
      </c>
      <c r="AD1" s="147" t="s">
        <v>26</v>
      </c>
      <c r="AE1" s="160" t="s">
        <v>27</v>
      </c>
      <c r="AF1" s="145" t="s">
        <v>151</v>
      </c>
      <c r="AG1" s="145" t="s">
        <v>152</v>
      </c>
      <c r="AH1" s="145" t="s">
        <v>153</v>
      </c>
      <c r="AI1" s="146" t="s">
        <v>38</v>
      </c>
      <c r="AJ1" s="146" t="s">
        <v>39</v>
      </c>
      <c r="AK1" s="146" t="s">
        <v>40</v>
      </c>
      <c r="AL1" s="146" t="s">
        <v>44</v>
      </c>
      <c r="AM1" s="146" t="s">
        <v>45</v>
      </c>
      <c r="AN1" s="146" t="s">
        <v>46</v>
      </c>
      <c r="AO1" s="146" t="s">
        <v>47</v>
      </c>
      <c r="AP1" s="146" t="s">
        <v>48</v>
      </c>
      <c r="AQ1" s="146" t="s">
        <v>49</v>
      </c>
      <c r="AR1" s="147" t="s">
        <v>16</v>
      </c>
      <c r="AS1" s="147" t="s">
        <v>17</v>
      </c>
      <c r="AT1" s="147" t="s">
        <v>18</v>
      </c>
      <c r="AU1" s="147" t="s">
        <v>28</v>
      </c>
      <c r="AV1" s="147" t="s">
        <v>29</v>
      </c>
      <c r="AW1" s="147" t="s">
        <v>30</v>
      </c>
      <c r="AX1" s="147" t="s">
        <v>31</v>
      </c>
      <c r="AY1" s="147" t="s">
        <v>32</v>
      </c>
      <c r="AZ1" s="147" t="s">
        <v>33</v>
      </c>
      <c r="BA1" s="141" t="s">
        <v>54</v>
      </c>
      <c r="BB1" s="141" t="s">
        <v>55</v>
      </c>
      <c r="BC1" s="141" t="s">
        <v>56</v>
      </c>
      <c r="BD1" s="142" t="s">
        <v>157</v>
      </c>
    </row>
    <row r="2" spans="1:56" s="140" customFormat="1" ht="11.25">
      <c r="A2" s="161">
        <v>112</v>
      </c>
      <c r="B2" s="150" t="s">
        <v>147</v>
      </c>
      <c r="C2" s="150" t="s">
        <v>52</v>
      </c>
      <c r="D2" s="162">
        <v>0.81418000000000001</v>
      </c>
      <c r="E2" s="162">
        <v>0.82520000000000004</v>
      </c>
      <c r="F2" s="162">
        <v>0.76644000000000001</v>
      </c>
      <c r="G2" s="150">
        <v>6</v>
      </c>
      <c r="H2" s="150">
        <v>20</v>
      </c>
      <c r="I2" s="150">
        <v>12</v>
      </c>
      <c r="J2" s="148">
        <v>12.010510635850427</v>
      </c>
      <c r="K2" s="170">
        <v>5.0299415161866214</v>
      </c>
      <c r="L2" s="163">
        <v>0.31000000000000022</v>
      </c>
      <c r="M2" s="163">
        <v>0.34900000000000025</v>
      </c>
      <c r="N2" s="163">
        <v>0.34300000000000025</v>
      </c>
      <c r="O2" s="164">
        <v>31769849.999999996</v>
      </c>
      <c r="P2" s="164">
        <v>43313199.999999985</v>
      </c>
      <c r="Q2" s="164">
        <v>55433490</v>
      </c>
      <c r="R2" s="164">
        <v>7753043.8220924754</v>
      </c>
      <c r="S2" s="164">
        <v>5.0299415161866214</v>
      </c>
      <c r="T2" s="164">
        <v>9590064</v>
      </c>
      <c r="U2" s="164">
        <v>72652</v>
      </c>
      <c r="V2" s="164">
        <v>502693.67038169364</v>
      </c>
      <c r="W2" s="149">
        <v>0.9007142857142858</v>
      </c>
      <c r="X2" s="149">
        <v>0.9007142857142858</v>
      </c>
      <c r="Y2" s="149">
        <v>0.9007142857142858</v>
      </c>
      <c r="Z2" s="149">
        <v>0.43684210526315792</v>
      </c>
      <c r="AA2" s="149">
        <v>0.46842105263157896</v>
      </c>
      <c r="AB2" s="149">
        <v>0.64736842105263159</v>
      </c>
      <c r="AC2" s="150">
        <v>166</v>
      </c>
      <c r="AD2" s="150">
        <v>178</v>
      </c>
      <c r="AE2" s="165">
        <v>246</v>
      </c>
      <c r="AF2" s="148">
        <v>5.5</v>
      </c>
      <c r="AG2" s="148">
        <v>3.04</v>
      </c>
      <c r="AH2" s="148">
        <v>6.2</v>
      </c>
      <c r="AI2" s="149">
        <v>1.44</v>
      </c>
      <c r="AJ2" s="149">
        <v>1.18</v>
      </c>
      <c r="AK2" s="149">
        <v>1.7</v>
      </c>
      <c r="AL2" s="149">
        <v>9.34</v>
      </c>
      <c r="AM2" s="149">
        <v>9.58</v>
      </c>
      <c r="AN2" s="149">
        <v>8.82</v>
      </c>
      <c r="AO2" s="149">
        <v>70</v>
      </c>
      <c r="AP2" s="149">
        <v>96</v>
      </c>
      <c r="AQ2" s="149">
        <v>114</v>
      </c>
      <c r="AR2" s="150">
        <v>32344</v>
      </c>
      <c r="AS2" s="150">
        <v>45029</v>
      </c>
      <c r="AT2" s="150">
        <v>58348</v>
      </c>
      <c r="AU2" s="150">
        <v>60</v>
      </c>
      <c r="AV2" s="150">
        <v>100</v>
      </c>
      <c r="AW2" s="150">
        <v>133</v>
      </c>
      <c r="AX2" s="150">
        <v>1600</v>
      </c>
      <c r="AY2" s="150">
        <v>1000</v>
      </c>
      <c r="AZ2" s="150">
        <v>1950</v>
      </c>
      <c r="BA2" s="150">
        <v>4.6110200212233927</v>
      </c>
      <c r="BB2" s="150">
        <v>4.5584377477552449</v>
      </c>
      <c r="BC2" s="150">
        <v>4.5665885686767789</v>
      </c>
      <c r="BD2" s="150">
        <v>124</v>
      </c>
    </row>
    <row r="3" spans="1:56" s="140" customFormat="1" ht="11.25">
      <c r="A3" s="161">
        <v>114</v>
      </c>
      <c r="B3" s="150" t="s">
        <v>147</v>
      </c>
      <c r="C3" s="150" t="s">
        <v>52</v>
      </c>
      <c r="D3" s="162">
        <v>0.85316999999999998</v>
      </c>
      <c r="E3" s="162">
        <v>2.1649999999999999E-2</v>
      </c>
      <c r="F3" s="162">
        <v>0.44703999999999999</v>
      </c>
      <c r="G3" s="150">
        <v>6</v>
      </c>
      <c r="H3" s="150">
        <v>1</v>
      </c>
      <c r="I3" s="150">
        <v>7</v>
      </c>
      <c r="J3" s="148">
        <v>12.179463090057965</v>
      </c>
      <c r="K3" s="148">
        <v>4.9179201215037525</v>
      </c>
      <c r="L3" s="163">
        <v>0.31000000000000022</v>
      </c>
      <c r="M3" s="163">
        <v>0.33200000000000024</v>
      </c>
      <c r="N3" s="163">
        <v>0.34800000000000025</v>
      </c>
      <c r="O3" s="164">
        <v>31769849.999999996</v>
      </c>
      <c r="P3" s="164">
        <v>38292730</v>
      </c>
      <c r="Q3" s="164">
        <v>64763719.999999993</v>
      </c>
      <c r="R3" s="164">
        <v>8491938.0684885159</v>
      </c>
      <c r="S3" s="164">
        <v>4.9179201215037525</v>
      </c>
      <c r="T3" s="164">
        <v>10554192</v>
      </c>
      <c r="U3" s="164">
        <v>79956</v>
      </c>
      <c r="V3" s="164">
        <v>524456.66673364048</v>
      </c>
      <c r="W3" s="149">
        <v>0.9007142857142858</v>
      </c>
      <c r="X3" s="149">
        <v>0.9007142857142858</v>
      </c>
      <c r="Y3" s="149">
        <v>0.9007142857142858</v>
      </c>
      <c r="Z3" s="149">
        <v>0.43684210526315792</v>
      </c>
      <c r="AA3" s="149">
        <v>0.45263157894736844</v>
      </c>
      <c r="AB3" s="149">
        <v>0.73157894736842111</v>
      </c>
      <c r="AC3" s="150">
        <v>166</v>
      </c>
      <c r="AD3" s="150">
        <v>172</v>
      </c>
      <c r="AE3" s="165">
        <v>278</v>
      </c>
      <c r="AF3" s="148">
        <v>5.5</v>
      </c>
      <c r="AG3" s="148">
        <v>4.92</v>
      </c>
      <c r="AH3" s="148">
        <v>5.6</v>
      </c>
      <c r="AI3" s="149">
        <v>1.44</v>
      </c>
      <c r="AJ3" s="149">
        <v>1.34</v>
      </c>
      <c r="AK3" s="149">
        <v>1.62</v>
      </c>
      <c r="AL3" s="149">
        <v>9.34</v>
      </c>
      <c r="AM3" s="149">
        <v>8.25</v>
      </c>
      <c r="AN3" s="149">
        <v>9</v>
      </c>
      <c r="AO3" s="149">
        <v>70</v>
      </c>
      <c r="AP3" s="149">
        <v>91.5</v>
      </c>
      <c r="AQ3" s="149">
        <v>128</v>
      </c>
      <c r="AR3" s="150">
        <v>32344</v>
      </c>
      <c r="AS3" s="150">
        <v>39512</v>
      </c>
      <c r="AT3" s="150">
        <v>68601</v>
      </c>
      <c r="AU3" s="150">
        <v>60</v>
      </c>
      <c r="AV3" s="150">
        <v>77</v>
      </c>
      <c r="AW3" s="150">
        <v>174</v>
      </c>
      <c r="AX3" s="150">
        <v>1600</v>
      </c>
      <c r="AY3" s="150">
        <v>1700</v>
      </c>
      <c r="AZ3" s="150">
        <v>1600</v>
      </c>
      <c r="BA3" s="150">
        <v>4.6110200212233927</v>
      </c>
      <c r="BB3" s="150">
        <v>4.5808659521911137</v>
      </c>
      <c r="BC3" s="150">
        <v>4.560264892130526</v>
      </c>
      <c r="BD3" s="150">
        <v>125</v>
      </c>
    </row>
    <row r="4" spans="1:56" s="140" customFormat="1" ht="11.25">
      <c r="A4" s="161">
        <v>162</v>
      </c>
      <c r="B4" s="150" t="s">
        <v>146</v>
      </c>
      <c r="C4" s="150" t="s">
        <v>52</v>
      </c>
      <c r="D4" s="162">
        <v>0.28354000000000001</v>
      </c>
      <c r="E4" s="162">
        <v>0.64732999999999996</v>
      </c>
      <c r="F4" s="162">
        <v>0.43278</v>
      </c>
      <c r="G4" s="150">
        <f>'Designs Table'!G163</f>
        <v>2</v>
      </c>
      <c r="H4" s="150">
        <f>'Designs Table'!H163</f>
        <v>16</v>
      </c>
      <c r="I4" s="150">
        <f>'Designs Table'!I163</f>
        <v>7</v>
      </c>
      <c r="J4" s="148">
        <v>12.842761386263492</v>
      </c>
      <c r="K4" s="148">
        <v>4.8994040100806666</v>
      </c>
      <c r="L4" s="163">
        <v>0.2840000000000002</v>
      </c>
      <c r="M4" s="163">
        <v>0.35800000000000026</v>
      </c>
      <c r="N4" s="163">
        <v>0.34800000000000025</v>
      </c>
      <c r="O4" s="164">
        <v>24380649.999999996</v>
      </c>
      <c r="P4" s="164">
        <v>48030640</v>
      </c>
      <c r="Q4" s="164">
        <v>64763719.999999993</v>
      </c>
      <c r="R4" s="164">
        <v>8592147.1636667121</v>
      </c>
      <c r="S4" s="164">
        <v>4.8994040100806666</v>
      </c>
      <c r="T4" s="164">
        <v>10744800</v>
      </c>
      <c r="U4" s="164">
        <v>81400</v>
      </c>
      <c r="V4" s="164">
        <v>539767.01013651583</v>
      </c>
      <c r="W4" s="149">
        <v>0.9007142857142858</v>
      </c>
      <c r="X4" s="149">
        <v>0.9007142857142858</v>
      </c>
      <c r="Y4" s="149">
        <v>0.9007142857142858</v>
      </c>
      <c r="Z4" s="149">
        <v>0.44210526315789472</v>
      </c>
      <c r="AA4" s="149">
        <v>0.59473684210526312</v>
      </c>
      <c r="AB4" s="149">
        <v>0.71578947368421053</v>
      </c>
      <c r="AC4" s="150">
        <v>168</v>
      </c>
      <c r="AD4" s="150">
        <v>226</v>
      </c>
      <c r="AE4" s="165">
        <v>272</v>
      </c>
      <c r="AF4" s="148">
        <v>6.2</v>
      </c>
      <c r="AG4" s="148">
        <v>6.35</v>
      </c>
      <c r="AH4" s="148">
        <v>5.6</v>
      </c>
      <c r="AI4" s="149">
        <v>1.17</v>
      </c>
      <c r="AJ4" s="149">
        <v>1.54</v>
      </c>
      <c r="AK4" s="149">
        <v>1.62</v>
      </c>
      <c r="AL4" s="149">
        <v>9.3000000000000007</v>
      </c>
      <c r="AM4" s="149">
        <v>9.02</v>
      </c>
      <c r="AN4" s="149">
        <v>9</v>
      </c>
      <c r="AO4" s="149">
        <v>48.3</v>
      </c>
      <c r="AP4" s="149">
        <v>106.1</v>
      </c>
      <c r="AQ4" s="149">
        <v>128</v>
      </c>
      <c r="AR4" s="150">
        <v>24224</v>
      </c>
      <c r="AS4" s="150">
        <v>50213</v>
      </c>
      <c r="AT4" s="150">
        <v>68601</v>
      </c>
      <c r="AU4" s="150">
        <v>50</v>
      </c>
      <c r="AV4" s="150">
        <v>110</v>
      </c>
      <c r="AW4" s="150">
        <v>174</v>
      </c>
      <c r="AX4" s="150">
        <v>1400</v>
      </c>
      <c r="AY4" s="150">
        <v>1900</v>
      </c>
      <c r="AZ4" s="150">
        <v>1600</v>
      </c>
      <c r="BA4" s="150">
        <v>4.6466199198699849</v>
      </c>
      <c r="BB4" s="150">
        <v>4.5457176524878617</v>
      </c>
      <c r="BC4" s="150">
        <v>4.560264892130526</v>
      </c>
      <c r="BD4" s="150">
        <v>126</v>
      </c>
    </row>
    <row r="5" spans="1:56" s="140" customFormat="1" ht="11.25">
      <c r="A5" s="161">
        <v>49</v>
      </c>
      <c r="B5" s="150" t="s">
        <v>147</v>
      </c>
      <c r="C5" s="150" t="s">
        <v>52</v>
      </c>
      <c r="D5" s="162">
        <v>0.70472999999999997</v>
      </c>
      <c r="E5" s="162">
        <v>0.47874</v>
      </c>
      <c r="F5" s="162">
        <v>0.37119999999999997</v>
      </c>
      <c r="G5" s="150">
        <v>5</v>
      </c>
      <c r="H5" s="150">
        <v>12</v>
      </c>
      <c r="I5" s="150">
        <v>6</v>
      </c>
      <c r="J5" s="170">
        <v>13.392540524347725</v>
      </c>
      <c r="K5" s="148">
        <v>4.8074548931427525</v>
      </c>
      <c r="L5" s="163">
        <v>0.30500000000000022</v>
      </c>
      <c r="M5" s="163">
        <v>0.35500000000000026</v>
      </c>
      <c r="N5" s="163">
        <v>0.34900000000000025</v>
      </c>
      <c r="O5" s="164">
        <v>30901709.999999989</v>
      </c>
      <c r="P5" s="164">
        <v>47135200</v>
      </c>
      <c r="Q5" s="164">
        <v>64699110.000000007</v>
      </c>
      <c r="R5" s="164">
        <v>8374551.9382551443</v>
      </c>
      <c r="S5" s="164">
        <v>4.8074548931427525</v>
      </c>
      <c r="T5" s="164">
        <v>10332960</v>
      </c>
      <c r="U5" s="164">
        <v>78280</v>
      </c>
      <c r="V5" s="164">
        <v>520399.83856766007</v>
      </c>
      <c r="W5" s="149">
        <v>0.9007142857142858</v>
      </c>
      <c r="X5" s="149">
        <v>0.9007142857142858</v>
      </c>
      <c r="Y5" s="149">
        <v>0.9007142857142858</v>
      </c>
      <c r="Z5" s="149">
        <v>0.44736842105263158</v>
      </c>
      <c r="AA5" s="149">
        <v>0.57894736842105265</v>
      </c>
      <c r="AB5" s="149">
        <v>0.71052631578947367</v>
      </c>
      <c r="AC5" s="150">
        <v>170</v>
      </c>
      <c r="AD5" s="150">
        <v>220</v>
      </c>
      <c r="AE5" s="165">
        <v>270</v>
      </c>
      <c r="AF5" s="148">
        <v>5.9</v>
      </c>
      <c r="AG5" s="148">
        <v>5.51</v>
      </c>
      <c r="AH5" s="148">
        <v>5.3</v>
      </c>
      <c r="AI5" s="149">
        <v>1.47</v>
      </c>
      <c r="AJ5" s="149">
        <v>1.48</v>
      </c>
      <c r="AK5" s="149">
        <v>1.57</v>
      </c>
      <c r="AL5" s="149">
        <v>9.34</v>
      </c>
      <c r="AM5" s="149">
        <v>9.2899999999999991</v>
      </c>
      <c r="AN5" s="149">
        <v>9.44</v>
      </c>
      <c r="AO5" s="149">
        <v>70</v>
      </c>
      <c r="AP5" s="149">
        <v>99.2</v>
      </c>
      <c r="AQ5" s="149">
        <v>124.6</v>
      </c>
      <c r="AR5" s="150">
        <v>31390</v>
      </c>
      <c r="AS5" s="150">
        <v>49229</v>
      </c>
      <c r="AT5" s="150">
        <v>68530</v>
      </c>
      <c r="AU5" s="150">
        <v>60</v>
      </c>
      <c r="AV5" s="150">
        <v>105</v>
      </c>
      <c r="AW5" s="150">
        <v>174</v>
      </c>
      <c r="AX5" s="150">
        <v>1600</v>
      </c>
      <c r="AY5" s="150">
        <v>1600</v>
      </c>
      <c r="AZ5" s="150">
        <v>1550</v>
      </c>
      <c r="BA5" s="150">
        <v>4.6184746332476987</v>
      </c>
      <c r="BB5" s="150">
        <v>4.5502803747769036</v>
      </c>
      <c r="BC5" s="150">
        <v>4.5589861088269537</v>
      </c>
      <c r="BD5" s="150">
        <v>122</v>
      </c>
    </row>
  </sheetData>
  <autoFilter ref="A1:BL1" xr:uid="{A7F35953-795B-4106-82F7-EE9C6A0160F9}">
    <sortState xmlns:xlrd2="http://schemas.microsoft.com/office/spreadsheetml/2017/richdata2" ref="A2:BL5">
      <sortCondition ref="J1"/>
    </sortState>
  </autoFilter>
  <sortState xmlns:xlrd2="http://schemas.microsoft.com/office/spreadsheetml/2017/richdata2" ref="A2:BL2">
    <sortCondition ref="H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C1E9-2129-4BC3-85F8-9A22E911D008}">
  <dimension ref="A1:BD110"/>
  <sheetViews>
    <sheetView topLeftCell="A76" zoomScale="80" zoomScaleNormal="80" workbookViewId="0">
      <selection activeCell="M112" sqref="M112"/>
    </sheetView>
  </sheetViews>
  <sheetFormatPr defaultRowHeight="12.75"/>
  <cols>
    <col min="1" max="2" width="3.85546875" style="153" bestFit="1" customWidth="1"/>
    <col min="3" max="3" width="7.42578125" style="153" bestFit="1" customWidth="1"/>
    <col min="4" max="6" width="5" style="166" bestFit="1" customWidth="1"/>
    <col min="7" max="9" width="6" style="153" bestFit="1" customWidth="1"/>
    <col min="10" max="11" width="6" style="151" bestFit="1" customWidth="1"/>
    <col min="12" max="14" width="6" style="167" bestFit="1" customWidth="1"/>
    <col min="15" max="17" width="9.5703125" style="151" bestFit="1" customWidth="1"/>
    <col min="18" max="22" width="9.5703125" style="168" bestFit="1" customWidth="1"/>
    <col min="23" max="28" width="6" style="152" bestFit="1" customWidth="1"/>
    <col min="29" max="31" width="6" style="153" bestFit="1" customWidth="1"/>
    <col min="32" max="32" width="6.5703125" style="151" bestFit="1" customWidth="1"/>
    <col min="33" max="34" width="7" style="151" bestFit="1" customWidth="1"/>
    <col min="35" max="35" width="7.7109375" style="152" bestFit="1" customWidth="1"/>
    <col min="36" max="37" width="8" style="152" bestFit="1" customWidth="1"/>
    <col min="38" max="38" width="6.42578125" style="152" bestFit="1" customWidth="1"/>
    <col min="39" max="40" width="6.7109375" style="152" bestFit="1" customWidth="1"/>
    <col min="41" max="43" width="6" style="152" bestFit="1" customWidth="1"/>
    <col min="44" max="52" width="6" style="153" bestFit="1" customWidth="1"/>
    <col min="53" max="55" width="11" style="143" bestFit="1" customWidth="1"/>
    <col min="56" max="56" width="6" style="144" bestFit="1" customWidth="1"/>
    <col min="57" max="16384" width="9.140625" style="140"/>
  </cols>
  <sheetData>
    <row r="1" spans="1:56" s="139" customFormat="1" ht="75.75" customHeight="1">
      <c r="A1" s="154" t="s">
        <v>0</v>
      </c>
      <c r="B1" s="147" t="s">
        <v>53</v>
      </c>
      <c r="C1" s="147" t="s">
        <v>1</v>
      </c>
      <c r="D1" s="155" t="s">
        <v>2</v>
      </c>
      <c r="E1" s="155" t="s">
        <v>3</v>
      </c>
      <c r="F1" s="155" t="s">
        <v>4</v>
      </c>
      <c r="G1" s="147" t="s">
        <v>154</v>
      </c>
      <c r="H1" s="147" t="s">
        <v>155</v>
      </c>
      <c r="I1" s="147" t="s">
        <v>156</v>
      </c>
      <c r="J1" s="156" t="s">
        <v>50</v>
      </c>
      <c r="K1" s="156" t="s">
        <v>60</v>
      </c>
      <c r="L1" s="157" t="s">
        <v>5</v>
      </c>
      <c r="M1" s="157" t="s">
        <v>6</v>
      </c>
      <c r="N1" s="157" t="s">
        <v>7</v>
      </c>
      <c r="O1" s="156" t="s">
        <v>57</v>
      </c>
      <c r="P1" s="156" t="s">
        <v>58</v>
      </c>
      <c r="Q1" s="156" t="s">
        <v>59</v>
      </c>
      <c r="R1" s="158" t="s">
        <v>150</v>
      </c>
      <c r="S1" s="158" t="s">
        <v>148</v>
      </c>
      <c r="T1" s="158" t="s">
        <v>149</v>
      </c>
      <c r="U1" s="158" t="s">
        <v>144</v>
      </c>
      <c r="V1" s="158" t="s">
        <v>145</v>
      </c>
      <c r="W1" s="159" t="s">
        <v>19</v>
      </c>
      <c r="X1" s="159" t="s">
        <v>20</v>
      </c>
      <c r="Y1" s="159" t="s">
        <v>21</v>
      </c>
      <c r="Z1" s="159" t="s">
        <v>22</v>
      </c>
      <c r="AA1" s="159" t="s">
        <v>23</v>
      </c>
      <c r="AB1" s="159" t="s">
        <v>24</v>
      </c>
      <c r="AC1" s="147" t="s">
        <v>25</v>
      </c>
      <c r="AD1" s="147" t="s">
        <v>26</v>
      </c>
      <c r="AE1" s="160" t="s">
        <v>27</v>
      </c>
      <c r="AF1" s="145" t="s">
        <v>151</v>
      </c>
      <c r="AG1" s="145" t="s">
        <v>152</v>
      </c>
      <c r="AH1" s="145" t="s">
        <v>153</v>
      </c>
      <c r="AI1" s="146" t="s">
        <v>38</v>
      </c>
      <c r="AJ1" s="146" t="s">
        <v>39</v>
      </c>
      <c r="AK1" s="146" t="s">
        <v>40</v>
      </c>
      <c r="AL1" s="146" t="s">
        <v>44</v>
      </c>
      <c r="AM1" s="146" t="s">
        <v>45</v>
      </c>
      <c r="AN1" s="146" t="s">
        <v>46</v>
      </c>
      <c r="AO1" s="146" t="s">
        <v>47</v>
      </c>
      <c r="AP1" s="146" t="s">
        <v>48</v>
      </c>
      <c r="AQ1" s="146" t="s">
        <v>49</v>
      </c>
      <c r="AR1" s="147" t="s">
        <v>16</v>
      </c>
      <c r="AS1" s="147" t="s">
        <v>17</v>
      </c>
      <c r="AT1" s="147" t="s">
        <v>18</v>
      </c>
      <c r="AU1" s="147" t="s">
        <v>28</v>
      </c>
      <c r="AV1" s="147" t="s">
        <v>29</v>
      </c>
      <c r="AW1" s="147" t="s">
        <v>30</v>
      </c>
      <c r="AX1" s="147" t="s">
        <v>31</v>
      </c>
      <c r="AY1" s="147" t="s">
        <v>32</v>
      </c>
      <c r="AZ1" s="147" t="s">
        <v>33</v>
      </c>
      <c r="BA1" s="141" t="s">
        <v>54</v>
      </c>
      <c r="BB1" s="141" t="s">
        <v>55</v>
      </c>
      <c r="BC1" s="141" t="s">
        <v>56</v>
      </c>
      <c r="BD1" s="142" t="s">
        <v>157</v>
      </c>
    </row>
    <row r="2" spans="1:56" ht="11.25">
      <c r="A2" s="161">
        <v>0</v>
      </c>
      <c r="B2" s="150" t="s">
        <v>146</v>
      </c>
      <c r="C2" s="150" t="s">
        <v>122</v>
      </c>
      <c r="D2" s="162">
        <v>0.66320999999999997</v>
      </c>
      <c r="E2" s="162">
        <v>0.71853</v>
      </c>
      <c r="F2" s="162">
        <v>0.80218999999999996</v>
      </c>
      <c r="G2" s="150">
        <f>'Designs Table'!G2</f>
        <v>5</v>
      </c>
      <c r="H2" s="150">
        <f>'Designs Table'!H2</f>
        <v>18</v>
      </c>
      <c r="I2" s="150">
        <f>'Designs Table'!I2</f>
        <v>13</v>
      </c>
      <c r="J2" s="148">
        <v>12.175609828999271</v>
      </c>
      <c r="K2" s="148">
        <v>4.0647252576426052</v>
      </c>
      <c r="L2" s="163">
        <v>0.30500000000000022</v>
      </c>
      <c r="M2" s="163">
        <v>0.34900000000000025</v>
      </c>
      <c r="N2" s="163">
        <v>0.34500000000000025</v>
      </c>
      <c r="O2" s="164">
        <v>30901709.999999989</v>
      </c>
      <c r="P2" s="164">
        <v>45717419.999999993</v>
      </c>
      <c r="Q2" s="164">
        <v>55799310</v>
      </c>
      <c r="R2" s="164">
        <v>8551210.3778594192</v>
      </c>
      <c r="S2" s="164">
        <v>4.0647252576426052</v>
      </c>
      <c r="T2" s="164">
        <v>10464696</v>
      </c>
      <c r="U2" s="164">
        <v>79278</v>
      </c>
      <c r="V2" s="164">
        <v>593801.5429971338</v>
      </c>
      <c r="W2" s="149">
        <v>0.9007142857142858</v>
      </c>
      <c r="X2" s="149">
        <v>0.9007142857142858</v>
      </c>
      <c r="Y2" s="149">
        <v>0.9007142857142858</v>
      </c>
      <c r="Z2" s="149">
        <v>0.45263157894736844</v>
      </c>
      <c r="AA2" s="149">
        <v>0.65789473684210531</v>
      </c>
      <c r="AB2" s="149">
        <v>0.58421052631578951</v>
      </c>
      <c r="AC2" s="150">
        <v>172</v>
      </c>
      <c r="AD2" s="150">
        <v>250</v>
      </c>
      <c r="AE2" s="165">
        <v>222</v>
      </c>
      <c r="AF2" s="148">
        <v>5.9</v>
      </c>
      <c r="AG2" s="148">
        <v>6.3</v>
      </c>
      <c r="AH2" s="148">
        <v>6.4</v>
      </c>
      <c r="AI2" s="149">
        <v>1.47</v>
      </c>
      <c r="AJ2" s="149">
        <v>1.47</v>
      </c>
      <c r="AK2" s="149">
        <v>1.67</v>
      </c>
      <c r="AL2" s="149">
        <v>9.34</v>
      </c>
      <c r="AM2" s="149">
        <v>9.3800000000000008</v>
      </c>
      <c r="AN2" s="149">
        <v>7.85</v>
      </c>
      <c r="AO2" s="149">
        <v>70</v>
      </c>
      <c r="AP2" s="149">
        <v>106.6</v>
      </c>
      <c r="AQ2" s="149">
        <v>130</v>
      </c>
      <c r="AR2" s="150">
        <v>31390</v>
      </c>
      <c r="AS2" s="150">
        <v>47671</v>
      </c>
      <c r="AT2" s="150">
        <v>58750</v>
      </c>
      <c r="AU2" s="150">
        <v>60</v>
      </c>
      <c r="AV2" s="150">
        <v>110</v>
      </c>
      <c r="AW2" s="150">
        <v>120</v>
      </c>
      <c r="AX2" s="150">
        <v>1600</v>
      </c>
      <c r="AY2" s="150">
        <v>1800</v>
      </c>
      <c r="AZ2" s="150">
        <v>1900</v>
      </c>
      <c r="BA2" s="150">
        <v>4.6184746332476987</v>
      </c>
      <c r="BB2" s="150">
        <v>4.5577713202297838</v>
      </c>
      <c r="BC2" s="150">
        <v>4.564440602720806</v>
      </c>
      <c r="BD2" s="150">
        <v>141</v>
      </c>
    </row>
    <row r="3" spans="1:56" ht="11.25">
      <c r="A3" s="161">
        <v>2</v>
      </c>
      <c r="B3" s="150" t="s">
        <v>146</v>
      </c>
      <c r="C3" s="150" t="s">
        <v>122</v>
      </c>
      <c r="D3" s="162">
        <v>0.86982999999999999</v>
      </c>
      <c r="E3" s="162">
        <v>0.60421000000000002</v>
      </c>
      <c r="F3" s="162">
        <v>0.58109</v>
      </c>
      <c r="G3" s="150">
        <f>'Designs Table'!G4</f>
        <v>7</v>
      </c>
      <c r="H3" s="150">
        <f>'Designs Table'!H4</f>
        <v>15</v>
      </c>
      <c r="I3" s="150">
        <f>'Designs Table'!I4</f>
        <v>9</v>
      </c>
      <c r="J3" s="148">
        <v>11.042176040203163</v>
      </c>
      <c r="K3" s="148">
        <v>3.8953077376478698</v>
      </c>
      <c r="L3" s="163">
        <v>0.30900000000000022</v>
      </c>
      <c r="M3" s="163">
        <v>0.33800000000000024</v>
      </c>
      <c r="N3" s="163">
        <v>0.34300000000000025</v>
      </c>
      <c r="O3" s="164">
        <v>31317579.999999996</v>
      </c>
      <c r="P3" s="164">
        <v>39352879.999999993</v>
      </c>
      <c r="Q3" s="164">
        <v>52044650.000000007</v>
      </c>
      <c r="R3" s="164">
        <v>8434084.1663453858</v>
      </c>
      <c r="S3" s="164">
        <v>3.8953077376478698</v>
      </c>
      <c r="T3" s="164">
        <v>10370316</v>
      </c>
      <c r="U3" s="164">
        <v>78563</v>
      </c>
      <c r="V3" s="164">
        <v>632699.54699803004</v>
      </c>
      <c r="W3" s="149">
        <v>0.9007142857142858</v>
      </c>
      <c r="X3" s="149">
        <v>0.9007142857142858</v>
      </c>
      <c r="Y3" s="149">
        <v>0.9007142857142858</v>
      </c>
      <c r="Z3" s="149">
        <v>0.46842105263157896</v>
      </c>
      <c r="AA3" s="149">
        <v>0.56315789473684208</v>
      </c>
      <c r="AB3" s="149">
        <v>0.62631578947368416</v>
      </c>
      <c r="AC3" s="150">
        <v>178</v>
      </c>
      <c r="AD3" s="150">
        <v>214</v>
      </c>
      <c r="AE3" s="165">
        <v>238</v>
      </c>
      <c r="AF3" s="148">
        <v>5.8</v>
      </c>
      <c r="AG3" s="148">
        <v>5.48</v>
      </c>
      <c r="AH3" s="148">
        <v>6.5</v>
      </c>
      <c r="AI3" s="149">
        <v>1.4</v>
      </c>
      <c r="AJ3" s="149">
        <v>1.46</v>
      </c>
      <c r="AK3" s="149">
        <v>1.55</v>
      </c>
      <c r="AL3" s="149">
        <v>8.75</v>
      </c>
      <c r="AM3" s="149">
        <v>9.17</v>
      </c>
      <c r="AN3" s="149">
        <v>8.89</v>
      </c>
      <c r="AO3" s="149">
        <v>68</v>
      </c>
      <c r="AP3" s="149">
        <v>82.6</v>
      </c>
      <c r="AQ3" s="149">
        <v>111.8</v>
      </c>
      <c r="AR3" s="150">
        <v>31847</v>
      </c>
      <c r="AS3" s="150">
        <v>40677</v>
      </c>
      <c r="AT3" s="150">
        <v>54624</v>
      </c>
      <c r="AU3" s="150">
        <v>60</v>
      </c>
      <c r="AV3" s="150">
        <v>88</v>
      </c>
      <c r="AW3" s="150">
        <v>116</v>
      </c>
      <c r="AX3" s="150">
        <v>1600</v>
      </c>
      <c r="AY3" s="150">
        <v>1600</v>
      </c>
      <c r="AZ3" s="150">
        <v>2200</v>
      </c>
      <c r="BA3" s="150">
        <v>4.6122758194035134</v>
      </c>
      <c r="BB3" s="150">
        <v>4.5733552173118861</v>
      </c>
      <c r="BC3" s="150">
        <v>4.5672596776334693</v>
      </c>
      <c r="BD3" s="150">
        <v>153</v>
      </c>
    </row>
    <row r="4" spans="1:56" ht="11.25">
      <c r="A4" s="161">
        <v>3</v>
      </c>
      <c r="B4" s="150" t="s">
        <v>146</v>
      </c>
      <c r="C4" s="150" t="s">
        <v>122</v>
      </c>
      <c r="D4" s="162">
        <v>0.66986999999999997</v>
      </c>
      <c r="E4" s="162">
        <v>0.19267000000000001</v>
      </c>
      <c r="F4" s="162">
        <v>0.54569999999999996</v>
      </c>
      <c r="G4" s="150">
        <f>'Designs Table'!G5</f>
        <v>5</v>
      </c>
      <c r="H4" s="150">
        <f>'Designs Table'!H5</f>
        <v>5</v>
      </c>
      <c r="I4" s="150">
        <f>'Designs Table'!I5</f>
        <v>9</v>
      </c>
      <c r="J4" s="148">
        <v>11.612819836377044</v>
      </c>
      <c r="K4" s="148">
        <v>3.8785958048854527</v>
      </c>
      <c r="L4" s="163">
        <v>0.30500000000000022</v>
      </c>
      <c r="M4" s="163">
        <v>0.34800000000000025</v>
      </c>
      <c r="N4" s="163">
        <v>0.34300000000000025</v>
      </c>
      <c r="O4" s="164">
        <v>30901709.999999989</v>
      </c>
      <c r="P4" s="164">
        <v>44128559.999999993</v>
      </c>
      <c r="Q4" s="164">
        <v>52044650.000000007</v>
      </c>
      <c r="R4" s="164">
        <v>8533765.8396839276</v>
      </c>
      <c r="S4" s="164">
        <v>3.8785958048854527</v>
      </c>
      <c r="T4" s="164">
        <v>10407144.000000002</v>
      </c>
      <c r="U4" s="164">
        <v>78842</v>
      </c>
      <c r="V4" s="164">
        <v>612622.9989958189</v>
      </c>
      <c r="W4" s="149">
        <v>0.9007142857142858</v>
      </c>
      <c r="X4" s="149">
        <v>0.9007142857142858</v>
      </c>
      <c r="Y4" s="149">
        <v>0.9007142857142858</v>
      </c>
      <c r="Z4" s="149">
        <v>0.45263157894736844</v>
      </c>
      <c r="AA4" s="149">
        <v>0.58421052631578951</v>
      </c>
      <c r="AB4" s="149">
        <v>0.62105263157894741</v>
      </c>
      <c r="AC4" s="150">
        <v>172</v>
      </c>
      <c r="AD4" s="150">
        <v>222</v>
      </c>
      <c r="AE4" s="165">
        <v>236</v>
      </c>
      <c r="AF4" s="148">
        <v>5.9</v>
      </c>
      <c r="AG4" s="148">
        <v>5.63</v>
      </c>
      <c r="AH4" s="148">
        <v>6.5</v>
      </c>
      <c r="AI4" s="149">
        <v>1.47</v>
      </c>
      <c r="AJ4" s="149">
        <v>1.54</v>
      </c>
      <c r="AK4" s="149">
        <v>1.55</v>
      </c>
      <c r="AL4" s="149">
        <v>9.34</v>
      </c>
      <c r="AM4" s="149">
        <v>8</v>
      </c>
      <c r="AN4" s="149">
        <v>8.89</v>
      </c>
      <c r="AO4" s="149">
        <v>70</v>
      </c>
      <c r="AP4" s="149">
        <v>92.9</v>
      </c>
      <c r="AQ4" s="149">
        <v>111.8</v>
      </c>
      <c r="AR4" s="150">
        <v>31390</v>
      </c>
      <c r="AS4" s="150">
        <v>45925</v>
      </c>
      <c r="AT4" s="150">
        <v>54624</v>
      </c>
      <c r="AU4" s="150">
        <v>60</v>
      </c>
      <c r="AV4" s="150">
        <v>101</v>
      </c>
      <c r="AW4" s="150">
        <v>116</v>
      </c>
      <c r="AX4" s="150">
        <v>1600</v>
      </c>
      <c r="AY4" s="150">
        <v>1500</v>
      </c>
      <c r="AZ4" s="150">
        <v>2200</v>
      </c>
      <c r="BA4" s="150">
        <v>4.6184746332476987</v>
      </c>
      <c r="BB4" s="150">
        <v>4.5590791166687534</v>
      </c>
      <c r="BC4" s="150">
        <v>4.5672596776334693</v>
      </c>
      <c r="BD4" s="150">
        <v>147</v>
      </c>
    </row>
    <row r="5" spans="1:56" ht="11.25">
      <c r="A5" s="161">
        <v>4</v>
      </c>
      <c r="B5" s="150" t="s">
        <v>146</v>
      </c>
      <c r="C5" s="150" t="s">
        <v>122</v>
      </c>
      <c r="D5" s="162">
        <v>0.60346</v>
      </c>
      <c r="E5" s="162">
        <v>0.10753</v>
      </c>
      <c r="F5" s="162">
        <v>0.84414999999999996</v>
      </c>
      <c r="G5" s="150">
        <f>'Designs Table'!G6</f>
        <v>5</v>
      </c>
      <c r="H5" s="150">
        <f>'Designs Table'!H6</f>
        <v>3</v>
      </c>
      <c r="I5" s="150">
        <f>'Designs Table'!I6</f>
        <v>13</v>
      </c>
      <c r="J5" s="148">
        <v>12.16877229158899</v>
      </c>
      <c r="K5" s="148">
        <v>4.1177021775705764</v>
      </c>
      <c r="L5" s="163">
        <v>0.30500000000000022</v>
      </c>
      <c r="M5" s="163">
        <v>0.35000000000000026</v>
      </c>
      <c r="N5" s="163">
        <v>0.34500000000000025</v>
      </c>
      <c r="O5" s="164">
        <v>30901709.999999989</v>
      </c>
      <c r="P5" s="164">
        <v>45245129.999999993</v>
      </c>
      <c r="Q5" s="164">
        <v>55799310</v>
      </c>
      <c r="R5" s="164">
        <v>8129118.2220302932</v>
      </c>
      <c r="S5" s="164">
        <v>4.1177021775705764</v>
      </c>
      <c r="T5" s="164">
        <v>9849312</v>
      </c>
      <c r="U5" s="164">
        <v>74616</v>
      </c>
      <c r="V5" s="164">
        <v>559874.22805778077</v>
      </c>
      <c r="W5" s="149">
        <v>0.9007142857142858</v>
      </c>
      <c r="X5" s="149">
        <v>0.9007142857142858</v>
      </c>
      <c r="Y5" s="149">
        <v>0.9007142857142858</v>
      </c>
      <c r="Z5" s="149">
        <v>0.45263157894736844</v>
      </c>
      <c r="AA5" s="149">
        <v>0.5368421052631579</v>
      </c>
      <c r="AB5" s="149">
        <v>0.58421052631578951</v>
      </c>
      <c r="AC5" s="150">
        <v>172</v>
      </c>
      <c r="AD5" s="150">
        <v>204</v>
      </c>
      <c r="AE5" s="165">
        <v>222</v>
      </c>
      <c r="AF5" s="148">
        <v>5.9</v>
      </c>
      <c r="AG5" s="148">
        <v>5.71</v>
      </c>
      <c r="AH5" s="148">
        <v>6.4</v>
      </c>
      <c r="AI5" s="149">
        <v>1.47</v>
      </c>
      <c r="AJ5" s="149">
        <v>1.51</v>
      </c>
      <c r="AK5" s="149">
        <v>1.67</v>
      </c>
      <c r="AL5" s="149">
        <v>9.34</v>
      </c>
      <c r="AM5" s="149">
        <v>8.56</v>
      </c>
      <c r="AN5" s="149">
        <v>7.85</v>
      </c>
      <c r="AO5" s="149">
        <v>70</v>
      </c>
      <c r="AP5" s="149">
        <v>96.2</v>
      </c>
      <c r="AQ5" s="149">
        <v>130</v>
      </c>
      <c r="AR5" s="150">
        <v>31390</v>
      </c>
      <c r="AS5" s="150">
        <v>47152</v>
      </c>
      <c r="AT5" s="150">
        <v>58750</v>
      </c>
      <c r="AU5" s="150">
        <v>60</v>
      </c>
      <c r="AV5" s="150">
        <v>92</v>
      </c>
      <c r="AW5" s="150">
        <v>120</v>
      </c>
      <c r="AX5" s="150">
        <v>1600</v>
      </c>
      <c r="AY5" s="150">
        <v>2200</v>
      </c>
      <c r="AZ5" s="150">
        <v>1900</v>
      </c>
      <c r="BA5" s="150">
        <v>4.6184746332476987</v>
      </c>
      <c r="BB5" s="150">
        <v>4.5559256562029296</v>
      </c>
      <c r="BC5" s="150">
        <v>4.564440602720806</v>
      </c>
      <c r="BD5" s="150">
        <v>137</v>
      </c>
    </row>
    <row r="6" spans="1:56" ht="11.25">
      <c r="A6" s="161">
        <v>5</v>
      </c>
      <c r="B6" s="150" t="s">
        <v>146</v>
      </c>
      <c r="C6" s="150" t="s">
        <v>122</v>
      </c>
      <c r="D6" s="162">
        <v>0.83652000000000004</v>
      </c>
      <c r="E6" s="162">
        <v>0.66764000000000001</v>
      </c>
      <c r="F6" s="162">
        <v>0.26956999999999998</v>
      </c>
      <c r="G6" s="150">
        <f>'Designs Table'!G7</f>
        <v>6</v>
      </c>
      <c r="H6" s="150">
        <f>'Designs Table'!H7</f>
        <v>17</v>
      </c>
      <c r="I6" s="150">
        <f>'Designs Table'!I7</f>
        <v>5</v>
      </c>
      <c r="J6" s="148">
        <v>10.917277016610207</v>
      </c>
      <c r="K6" s="148">
        <v>3.2790264399722484</v>
      </c>
      <c r="L6" s="163">
        <v>0.31000000000000022</v>
      </c>
      <c r="M6" s="163">
        <v>0.32800000000000024</v>
      </c>
      <c r="N6" s="163">
        <v>0.34600000000000025</v>
      </c>
      <c r="O6" s="164">
        <v>31769849.999999996</v>
      </c>
      <c r="P6" s="164">
        <v>36239769.999999993</v>
      </c>
      <c r="Q6" s="164">
        <v>54339670</v>
      </c>
      <c r="R6" s="164">
        <v>8471152.7798489816</v>
      </c>
      <c r="S6" s="164">
        <v>3.2790264399722484</v>
      </c>
      <c r="T6" s="164">
        <v>10032396</v>
      </c>
      <c r="U6" s="164">
        <v>76003</v>
      </c>
      <c r="V6" s="164">
        <v>626462.25830715778</v>
      </c>
      <c r="W6" s="149">
        <v>0.9007142857142858</v>
      </c>
      <c r="X6" s="149">
        <v>0.9007142857142858</v>
      </c>
      <c r="Y6" s="149">
        <v>0.9007142857142858</v>
      </c>
      <c r="Z6" s="149">
        <v>0.43684210526315792</v>
      </c>
      <c r="AA6" s="149">
        <v>0.5</v>
      </c>
      <c r="AB6" s="149">
        <v>0.64736842105263159</v>
      </c>
      <c r="AC6" s="150">
        <v>166</v>
      </c>
      <c r="AD6" s="150">
        <v>190</v>
      </c>
      <c r="AE6" s="165">
        <v>246</v>
      </c>
      <c r="AF6" s="148">
        <v>5.5</v>
      </c>
      <c r="AG6" s="148">
        <v>5.8</v>
      </c>
      <c r="AH6" s="148">
        <v>5.79</v>
      </c>
      <c r="AI6" s="149">
        <v>1.44</v>
      </c>
      <c r="AJ6" s="149">
        <v>1.49</v>
      </c>
      <c r="AK6" s="149">
        <v>1.57</v>
      </c>
      <c r="AL6" s="149">
        <v>9.34</v>
      </c>
      <c r="AM6" s="149">
        <v>8.81</v>
      </c>
      <c r="AN6" s="149">
        <v>9.7799999999999994</v>
      </c>
      <c r="AO6" s="149">
        <v>70</v>
      </c>
      <c r="AP6" s="149">
        <v>77.5</v>
      </c>
      <c r="AQ6" s="149">
        <v>109.4</v>
      </c>
      <c r="AR6" s="150">
        <v>32344</v>
      </c>
      <c r="AS6" s="150">
        <v>37256</v>
      </c>
      <c r="AT6" s="150">
        <v>57146</v>
      </c>
      <c r="AU6" s="150">
        <v>60</v>
      </c>
      <c r="AV6" s="150">
        <v>72</v>
      </c>
      <c r="AW6" s="150">
        <v>124</v>
      </c>
      <c r="AX6" s="150">
        <v>1600</v>
      </c>
      <c r="AY6" s="150">
        <v>1800</v>
      </c>
      <c r="AZ6" s="150">
        <v>1900</v>
      </c>
      <c r="BA6" s="150">
        <v>4.6110200212233927</v>
      </c>
      <c r="BB6" s="150">
        <v>4.5873006035131549</v>
      </c>
      <c r="BC6" s="150">
        <v>4.5628837996963263</v>
      </c>
      <c r="BD6" s="150">
        <v>151</v>
      </c>
    </row>
    <row r="7" spans="1:56" ht="11.25">
      <c r="A7" s="161">
        <v>15</v>
      </c>
      <c r="B7" s="150" t="s">
        <v>146</v>
      </c>
      <c r="C7" s="150" t="s">
        <v>122</v>
      </c>
      <c r="D7" s="162">
        <v>0.82121</v>
      </c>
      <c r="E7" s="162">
        <v>0.44078000000000001</v>
      </c>
      <c r="F7" s="162">
        <v>0.37119999999999997</v>
      </c>
      <c r="G7" s="150">
        <f>'Designs Table'!G17</f>
        <v>6</v>
      </c>
      <c r="H7" s="150">
        <f>'Designs Table'!H17</f>
        <v>11</v>
      </c>
      <c r="I7" s="150">
        <f>'Designs Table'!I17</f>
        <v>6</v>
      </c>
      <c r="J7" s="148">
        <v>13.317051102994604</v>
      </c>
      <c r="K7" s="148">
        <v>4.4656410027681988</v>
      </c>
      <c r="L7" s="163">
        <v>0.31000000000000022</v>
      </c>
      <c r="M7" s="163">
        <v>0.35100000000000026</v>
      </c>
      <c r="N7" s="163">
        <v>0.34900000000000025</v>
      </c>
      <c r="O7" s="164">
        <v>31769849.999999996</v>
      </c>
      <c r="P7" s="164">
        <v>45733800</v>
      </c>
      <c r="Q7" s="164">
        <v>64699110.000000007</v>
      </c>
      <c r="R7" s="164">
        <v>8546710.5374097191</v>
      </c>
      <c r="S7" s="164">
        <v>4.4656410027681988</v>
      </c>
      <c r="T7" s="164">
        <v>10442784.000000002</v>
      </c>
      <c r="U7" s="164">
        <v>79112</v>
      </c>
      <c r="V7" s="164">
        <v>536696.77944428206</v>
      </c>
      <c r="W7" s="149">
        <v>0.9007142857142858</v>
      </c>
      <c r="X7" s="149">
        <v>0.9007142857142858</v>
      </c>
      <c r="Y7" s="149">
        <v>0.9007142857142858</v>
      </c>
      <c r="Z7" s="149">
        <v>0.43157894736842106</v>
      </c>
      <c r="AA7" s="149">
        <v>0.58421052631578951</v>
      </c>
      <c r="AB7" s="149">
        <v>0.71578947368421053</v>
      </c>
      <c r="AC7" s="150">
        <v>164</v>
      </c>
      <c r="AD7" s="150">
        <v>222</v>
      </c>
      <c r="AE7" s="165">
        <v>272</v>
      </c>
      <c r="AF7" s="148">
        <v>5.5</v>
      </c>
      <c r="AG7" s="148">
        <v>5.84</v>
      </c>
      <c r="AH7" s="148">
        <v>5.3</v>
      </c>
      <c r="AI7" s="149">
        <v>1.44</v>
      </c>
      <c r="AJ7" s="149">
        <v>1.59</v>
      </c>
      <c r="AK7" s="149">
        <v>1.57</v>
      </c>
      <c r="AL7" s="149">
        <v>9.34</v>
      </c>
      <c r="AM7" s="149">
        <v>9.66</v>
      </c>
      <c r="AN7" s="149">
        <v>9.44</v>
      </c>
      <c r="AO7" s="149">
        <v>70</v>
      </c>
      <c r="AP7" s="149">
        <v>95.1</v>
      </c>
      <c r="AQ7" s="149">
        <v>124.6</v>
      </c>
      <c r="AR7" s="150">
        <v>32344</v>
      </c>
      <c r="AS7" s="150">
        <v>47689</v>
      </c>
      <c r="AT7" s="150">
        <v>68530</v>
      </c>
      <c r="AU7" s="150">
        <v>60</v>
      </c>
      <c r="AV7" s="150">
        <v>100</v>
      </c>
      <c r="AW7" s="150">
        <v>174</v>
      </c>
      <c r="AX7" s="150">
        <v>1600</v>
      </c>
      <c r="AY7" s="150">
        <v>1600</v>
      </c>
      <c r="AZ7" s="150">
        <v>1550</v>
      </c>
      <c r="BA7" s="150">
        <v>4.6110200212233927</v>
      </c>
      <c r="BB7" s="150">
        <v>4.5548372558781534</v>
      </c>
      <c r="BC7" s="150">
        <v>4.5589861088269537</v>
      </c>
      <c r="BD7" s="150">
        <v>125</v>
      </c>
    </row>
    <row r="8" spans="1:56" ht="11.25">
      <c r="A8" s="161">
        <v>16</v>
      </c>
      <c r="B8" s="150" t="s">
        <v>146</v>
      </c>
      <c r="C8" s="150" t="s">
        <v>122</v>
      </c>
      <c r="D8" s="162">
        <v>0.76214000000000004</v>
      </c>
      <c r="E8" s="162">
        <v>0.32534999999999997</v>
      </c>
      <c r="F8" s="162">
        <v>8.337E-2</v>
      </c>
      <c r="G8" s="150">
        <f>'Designs Table'!G18</f>
        <v>6</v>
      </c>
      <c r="H8" s="150">
        <f>'Designs Table'!H18</f>
        <v>8</v>
      </c>
      <c r="I8" s="150">
        <f>'Designs Table'!I18</f>
        <v>2</v>
      </c>
      <c r="J8" s="148">
        <v>11.712451359419376</v>
      </c>
      <c r="K8" s="148">
        <v>4.2937271044125778</v>
      </c>
      <c r="L8" s="163">
        <v>0.31000000000000022</v>
      </c>
      <c r="M8" s="163">
        <v>0.33800000000000024</v>
      </c>
      <c r="N8" s="163">
        <v>0.35100000000000026</v>
      </c>
      <c r="O8" s="164">
        <v>31769849.999999996</v>
      </c>
      <c r="P8" s="164">
        <v>39009809.999999993</v>
      </c>
      <c r="Q8" s="164">
        <v>56389900</v>
      </c>
      <c r="R8" s="164">
        <v>7488097.3254653998</v>
      </c>
      <c r="S8" s="164">
        <v>4.2937271044125778</v>
      </c>
      <c r="T8" s="164">
        <v>9083580</v>
      </c>
      <c r="U8" s="164">
        <v>68815</v>
      </c>
      <c r="V8" s="164">
        <v>539976.10230624117</v>
      </c>
      <c r="W8" s="149">
        <v>0.9007142857142858</v>
      </c>
      <c r="X8" s="149">
        <v>0.9007142857142858</v>
      </c>
      <c r="Y8" s="149">
        <v>0.9007142857142858</v>
      </c>
      <c r="Z8" s="149">
        <v>0.43684210526315792</v>
      </c>
      <c r="AA8" s="149">
        <v>0.51578947368421058</v>
      </c>
      <c r="AB8" s="149">
        <v>0.52105263157894732</v>
      </c>
      <c r="AC8" s="150">
        <v>166</v>
      </c>
      <c r="AD8" s="150">
        <v>196</v>
      </c>
      <c r="AE8" s="165">
        <v>198</v>
      </c>
      <c r="AF8" s="148">
        <v>5.5</v>
      </c>
      <c r="AG8" s="148">
        <v>5.5</v>
      </c>
      <c r="AH8" s="148">
        <v>6.2</v>
      </c>
      <c r="AI8" s="149">
        <v>1.44</v>
      </c>
      <c r="AJ8" s="149">
        <v>1.47</v>
      </c>
      <c r="AK8" s="149">
        <v>1.65</v>
      </c>
      <c r="AL8" s="149">
        <v>9.34</v>
      </c>
      <c r="AM8" s="149">
        <v>9.15</v>
      </c>
      <c r="AN8" s="149">
        <v>8.76</v>
      </c>
      <c r="AO8" s="149">
        <v>70</v>
      </c>
      <c r="AP8" s="149">
        <v>79.2</v>
      </c>
      <c r="AQ8" s="149">
        <v>120</v>
      </c>
      <c r="AR8" s="150">
        <v>32344</v>
      </c>
      <c r="AS8" s="150">
        <v>40300</v>
      </c>
      <c r="AT8" s="150">
        <v>59399</v>
      </c>
      <c r="AU8" s="150">
        <v>60</v>
      </c>
      <c r="AV8" s="150">
        <v>80</v>
      </c>
      <c r="AW8" s="150">
        <v>112</v>
      </c>
      <c r="AX8" s="150">
        <v>1600</v>
      </c>
      <c r="AY8" s="150">
        <v>1800</v>
      </c>
      <c r="AZ8" s="150">
        <v>2200</v>
      </c>
      <c r="BA8" s="150">
        <v>4.6110200212233927</v>
      </c>
      <c r="BB8" s="150">
        <v>4.5735241744558648</v>
      </c>
      <c r="BC8" s="150">
        <v>4.5556065086865107</v>
      </c>
      <c r="BD8" s="150">
        <v>133</v>
      </c>
    </row>
    <row r="9" spans="1:56" ht="11.25">
      <c r="A9" s="161">
        <v>17</v>
      </c>
      <c r="B9" s="150" t="s">
        <v>146</v>
      </c>
      <c r="C9" s="150" t="s">
        <v>122</v>
      </c>
      <c r="D9" s="162">
        <v>0.77905000000000002</v>
      </c>
      <c r="E9" s="162">
        <v>0.25297999999999998</v>
      </c>
      <c r="F9" s="162">
        <v>0.72721000000000002</v>
      </c>
      <c r="G9" s="150">
        <f>'Designs Table'!G19</f>
        <v>6</v>
      </c>
      <c r="H9" s="150">
        <f>'Designs Table'!H19</f>
        <v>7</v>
      </c>
      <c r="I9" s="150">
        <f>'Designs Table'!I19</f>
        <v>11</v>
      </c>
      <c r="J9" s="148">
        <v>11.673336121659601</v>
      </c>
      <c r="K9" s="148">
        <v>3.7904895724873406</v>
      </c>
      <c r="L9" s="163">
        <v>0.31000000000000022</v>
      </c>
      <c r="M9" s="163">
        <v>0.33600000000000024</v>
      </c>
      <c r="N9" s="163">
        <v>0.35000000000000026</v>
      </c>
      <c r="O9" s="164">
        <v>31769849.999999996</v>
      </c>
      <c r="P9" s="164">
        <v>38512950</v>
      </c>
      <c r="Q9" s="164">
        <v>57064210</v>
      </c>
      <c r="R9" s="164">
        <v>7803369.6331867455</v>
      </c>
      <c r="S9" s="164">
        <v>3.7904895724873406</v>
      </c>
      <c r="T9" s="164">
        <v>9240396</v>
      </c>
      <c r="U9" s="164">
        <v>70003</v>
      </c>
      <c r="V9" s="164">
        <v>541567.72971953789</v>
      </c>
      <c r="W9" s="149">
        <v>0.9007142857142858</v>
      </c>
      <c r="X9" s="149">
        <v>0.9007142857142858</v>
      </c>
      <c r="Y9" s="149">
        <v>0.9007142857142858</v>
      </c>
      <c r="Z9" s="149">
        <v>0.43684210526315792</v>
      </c>
      <c r="AA9" s="149">
        <v>0.5</v>
      </c>
      <c r="AB9" s="149">
        <v>0.58947368421052626</v>
      </c>
      <c r="AC9" s="150">
        <v>166</v>
      </c>
      <c r="AD9" s="150">
        <v>190</v>
      </c>
      <c r="AE9" s="165">
        <v>224</v>
      </c>
      <c r="AF9" s="148">
        <v>5.5</v>
      </c>
      <c r="AG9" s="148">
        <v>4.8</v>
      </c>
      <c r="AH9" s="148">
        <v>5.95</v>
      </c>
      <c r="AI9" s="149">
        <v>1.44</v>
      </c>
      <c r="AJ9" s="149">
        <v>1.47</v>
      </c>
      <c r="AK9" s="149">
        <v>1.69</v>
      </c>
      <c r="AL9" s="149">
        <v>9.34</v>
      </c>
      <c r="AM9" s="149">
        <v>7.95</v>
      </c>
      <c r="AN9" s="149">
        <v>8.7200000000000006</v>
      </c>
      <c r="AO9" s="149">
        <v>70</v>
      </c>
      <c r="AP9" s="149">
        <v>79.2</v>
      </c>
      <c r="AQ9" s="149">
        <v>108.2</v>
      </c>
      <c r="AR9" s="150">
        <v>32344</v>
      </c>
      <c r="AS9" s="150">
        <v>39754</v>
      </c>
      <c r="AT9" s="150">
        <v>60140</v>
      </c>
      <c r="AU9" s="150">
        <v>60</v>
      </c>
      <c r="AV9" s="150">
        <v>80</v>
      </c>
      <c r="AW9" s="150">
        <v>126</v>
      </c>
      <c r="AX9" s="150">
        <v>1600</v>
      </c>
      <c r="AY9" s="150">
        <v>1800</v>
      </c>
      <c r="AZ9" s="150">
        <v>1600</v>
      </c>
      <c r="BA9" s="150">
        <v>4.6110200212233927</v>
      </c>
      <c r="BB9" s="150">
        <v>4.5759064953131174</v>
      </c>
      <c r="BC9" s="150">
        <v>4.5564661915499665</v>
      </c>
      <c r="BD9" s="150">
        <v>130</v>
      </c>
    </row>
    <row r="10" spans="1:56" ht="11.25">
      <c r="A10" s="161">
        <v>19</v>
      </c>
      <c r="B10" s="150" t="s">
        <v>146</v>
      </c>
      <c r="C10" s="150" t="s">
        <v>122</v>
      </c>
      <c r="D10" s="162">
        <v>0.70486000000000004</v>
      </c>
      <c r="E10" s="162">
        <v>0.47874</v>
      </c>
      <c r="F10" s="162">
        <v>0.78756999999999999</v>
      </c>
      <c r="G10" s="150">
        <f>'Designs Table'!G21</f>
        <v>5</v>
      </c>
      <c r="H10" s="150">
        <f>'Designs Table'!H21</f>
        <v>12</v>
      </c>
      <c r="I10" s="150">
        <f>'Designs Table'!I21</f>
        <v>12</v>
      </c>
      <c r="J10" s="148">
        <v>12.377193805096988</v>
      </c>
      <c r="K10" s="148">
        <v>4.2617457389887852</v>
      </c>
      <c r="L10" s="163">
        <v>0.30500000000000022</v>
      </c>
      <c r="M10" s="163">
        <v>0.35500000000000026</v>
      </c>
      <c r="N10" s="163">
        <v>0.34300000000000025</v>
      </c>
      <c r="O10" s="164">
        <v>30901709.999999989</v>
      </c>
      <c r="P10" s="164">
        <v>47135200</v>
      </c>
      <c r="Q10" s="164">
        <v>55433490</v>
      </c>
      <c r="R10" s="164">
        <v>8350510.0056060422</v>
      </c>
      <c r="S10" s="164">
        <v>4.2617457389887852</v>
      </c>
      <c r="T10" s="164">
        <v>10193700.000000002</v>
      </c>
      <c r="U10" s="164">
        <v>77225</v>
      </c>
      <c r="V10" s="164">
        <v>560047.22753651405</v>
      </c>
      <c r="W10" s="149">
        <v>0.9007142857142858</v>
      </c>
      <c r="X10" s="149">
        <v>0.9007142857142858</v>
      </c>
      <c r="Y10" s="149">
        <v>0.9007142857142858</v>
      </c>
      <c r="Z10" s="149">
        <v>0.45263157894736844</v>
      </c>
      <c r="AA10" s="149">
        <v>0.58421052631578951</v>
      </c>
      <c r="AB10" s="149">
        <v>0.64736842105263159</v>
      </c>
      <c r="AC10" s="150">
        <v>172</v>
      </c>
      <c r="AD10" s="150">
        <v>222</v>
      </c>
      <c r="AE10" s="165">
        <v>246</v>
      </c>
      <c r="AF10" s="148">
        <v>5.9</v>
      </c>
      <c r="AG10" s="148">
        <v>5.51</v>
      </c>
      <c r="AH10" s="148">
        <v>6.2</v>
      </c>
      <c r="AI10" s="149">
        <v>1.47</v>
      </c>
      <c r="AJ10" s="149">
        <v>1.48</v>
      </c>
      <c r="AK10" s="149">
        <v>1.7</v>
      </c>
      <c r="AL10" s="149">
        <v>9.34</v>
      </c>
      <c r="AM10" s="149">
        <v>9.2899999999999991</v>
      </c>
      <c r="AN10" s="149">
        <v>8.82</v>
      </c>
      <c r="AO10" s="149">
        <v>70</v>
      </c>
      <c r="AP10" s="149">
        <v>99.2</v>
      </c>
      <c r="AQ10" s="149">
        <v>114</v>
      </c>
      <c r="AR10" s="150">
        <v>31390</v>
      </c>
      <c r="AS10" s="150">
        <v>49229</v>
      </c>
      <c r="AT10" s="150">
        <v>58348</v>
      </c>
      <c r="AU10" s="150">
        <v>60</v>
      </c>
      <c r="AV10" s="150">
        <v>105</v>
      </c>
      <c r="AW10" s="150">
        <v>133</v>
      </c>
      <c r="AX10" s="150">
        <v>1600</v>
      </c>
      <c r="AY10" s="150">
        <v>1600</v>
      </c>
      <c r="AZ10" s="150">
        <v>1950</v>
      </c>
      <c r="BA10" s="150">
        <v>4.6184746332476987</v>
      </c>
      <c r="BB10" s="150">
        <v>4.5502803747769036</v>
      </c>
      <c r="BC10" s="150">
        <v>4.5665885686767789</v>
      </c>
      <c r="BD10" s="150">
        <v>134</v>
      </c>
    </row>
    <row r="11" spans="1:56" ht="11.25">
      <c r="A11" s="161">
        <v>21</v>
      </c>
      <c r="B11" s="150" t="s">
        <v>146</v>
      </c>
      <c r="C11" s="150" t="s">
        <v>122</v>
      </c>
      <c r="D11" s="162">
        <v>0.96816999999999998</v>
      </c>
      <c r="E11" s="162">
        <v>0.66108</v>
      </c>
      <c r="F11" s="162">
        <v>0.99119999999999997</v>
      </c>
      <c r="G11" s="150">
        <f>'Designs Table'!G23</f>
        <v>7</v>
      </c>
      <c r="H11" s="150">
        <f>'Designs Table'!H23</f>
        <v>16</v>
      </c>
      <c r="I11" s="150">
        <f>'Designs Table'!I23</f>
        <v>15</v>
      </c>
      <c r="J11" s="148">
        <v>12.032744387748272</v>
      </c>
      <c r="K11" s="148">
        <v>4.1696877392553935</v>
      </c>
      <c r="L11" s="163">
        <v>0.30900000000000022</v>
      </c>
      <c r="M11" s="163">
        <v>0.35400000000000026</v>
      </c>
      <c r="N11" s="163">
        <v>0.34000000000000025</v>
      </c>
      <c r="O11" s="164">
        <v>31317579.999999996</v>
      </c>
      <c r="P11" s="164">
        <v>48030640</v>
      </c>
      <c r="Q11" s="164">
        <v>50556800</v>
      </c>
      <c r="R11" s="164">
        <v>8432659.8929933012</v>
      </c>
      <c r="S11" s="164">
        <v>4.1696877392553935</v>
      </c>
      <c r="T11" s="164">
        <v>10417704</v>
      </c>
      <c r="U11" s="164">
        <v>78922</v>
      </c>
      <c r="V11" s="164">
        <v>603210.01865436358</v>
      </c>
      <c r="W11" s="149">
        <v>0.9007142857142858</v>
      </c>
      <c r="X11" s="149">
        <v>0.9007142857142858</v>
      </c>
      <c r="Y11" s="149">
        <v>0.9007142857142858</v>
      </c>
      <c r="Z11" s="149">
        <v>0.46842105263157896</v>
      </c>
      <c r="AA11" s="149">
        <v>0.6</v>
      </c>
      <c r="AB11" s="149">
        <v>0.62631578947368416</v>
      </c>
      <c r="AC11" s="150">
        <v>178</v>
      </c>
      <c r="AD11" s="150">
        <v>228</v>
      </c>
      <c r="AE11" s="165">
        <v>238</v>
      </c>
      <c r="AF11" s="148">
        <v>5.8</v>
      </c>
      <c r="AG11" s="148">
        <v>6.35</v>
      </c>
      <c r="AH11" s="148">
        <v>6.46</v>
      </c>
      <c r="AI11" s="149">
        <v>1.4</v>
      </c>
      <c r="AJ11" s="149">
        <v>1.54</v>
      </c>
      <c r="AK11" s="149">
        <v>1.57</v>
      </c>
      <c r="AL11" s="149">
        <v>8.75</v>
      </c>
      <c r="AM11" s="149">
        <v>9.02</v>
      </c>
      <c r="AN11" s="149">
        <v>9.07</v>
      </c>
      <c r="AO11" s="149">
        <v>68</v>
      </c>
      <c r="AP11" s="149">
        <v>106.1</v>
      </c>
      <c r="AQ11" s="149">
        <v>108.5</v>
      </c>
      <c r="AR11" s="150">
        <v>31847</v>
      </c>
      <c r="AS11" s="150">
        <v>50213</v>
      </c>
      <c r="AT11" s="150">
        <v>52989</v>
      </c>
      <c r="AU11" s="150">
        <v>60</v>
      </c>
      <c r="AV11" s="150">
        <v>110</v>
      </c>
      <c r="AW11" s="150">
        <v>115</v>
      </c>
      <c r="AX11" s="150">
        <v>1600</v>
      </c>
      <c r="AY11" s="150">
        <v>1900</v>
      </c>
      <c r="AZ11" s="150">
        <v>2000</v>
      </c>
      <c r="BA11" s="150">
        <v>4.6122758194035134</v>
      </c>
      <c r="BB11" s="150">
        <v>4.5506655398390832</v>
      </c>
      <c r="BC11" s="150">
        <v>4.571089205427918</v>
      </c>
      <c r="BD11" s="150">
        <v>144</v>
      </c>
    </row>
    <row r="12" spans="1:56" ht="11.25">
      <c r="A12" s="161">
        <v>27</v>
      </c>
      <c r="B12" s="150" t="s">
        <v>146</v>
      </c>
      <c r="C12" s="150" t="s">
        <v>122</v>
      </c>
      <c r="D12" s="162">
        <v>0.91805999999999999</v>
      </c>
      <c r="E12" s="162">
        <v>0.74512</v>
      </c>
      <c r="F12" s="162">
        <v>4.9549999999999997E-2</v>
      </c>
      <c r="G12" s="150">
        <f>'Designs Table'!G29</f>
        <v>7</v>
      </c>
      <c r="H12" s="150">
        <f>'Designs Table'!H29</f>
        <v>18</v>
      </c>
      <c r="I12" s="150">
        <f>'Designs Table'!I29</f>
        <v>1</v>
      </c>
      <c r="J12" s="148">
        <v>11.937410729034378</v>
      </c>
      <c r="K12" s="148">
        <v>3.804633486586062</v>
      </c>
      <c r="L12" s="163">
        <v>0.30900000000000022</v>
      </c>
      <c r="M12" s="163">
        <v>0.34900000000000025</v>
      </c>
      <c r="N12" s="163">
        <v>0.34300000000000025</v>
      </c>
      <c r="O12" s="164">
        <v>31317579.999999996</v>
      </c>
      <c r="P12" s="164">
        <v>45717419.999999993</v>
      </c>
      <c r="Q12" s="164">
        <v>52565170</v>
      </c>
      <c r="R12" s="164">
        <v>8666349.2122415416</v>
      </c>
      <c r="S12" s="164">
        <v>3.804633486586062</v>
      </c>
      <c r="T12" s="164">
        <v>10551024.000000002</v>
      </c>
      <c r="U12" s="164">
        <v>79932</v>
      </c>
      <c r="V12" s="164">
        <v>619730.56367138331</v>
      </c>
      <c r="W12" s="149">
        <v>0.9007142857142858</v>
      </c>
      <c r="X12" s="149">
        <v>0.9007142857142858</v>
      </c>
      <c r="Y12" s="149">
        <v>0.9007142857142858</v>
      </c>
      <c r="Z12" s="149">
        <v>0.46842105263157896</v>
      </c>
      <c r="AA12" s="149">
        <v>0.65789473684210531</v>
      </c>
      <c r="AB12" s="149">
        <v>0.58421052631578951</v>
      </c>
      <c r="AC12" s="150">
        <v>178</v>
      </c>
      <c r="AD12" s="150">
        <v>250</v>
      </c>
      <c r="AE12" s="165">
        <v>222</v>
      </c>
      <c r="AF12" s="148">
        <v>5.8</v>
      </c>
      <c r="AG12" s="148">
        <v>6.3</v>
      </c>
      <c r="AH12" s="148">
        <v>5.51</v>
      </c>
      <c r="AI12" s="149">
        <v>1.4</v>
      </c>
      <c r="AJ12" s="149">
        <v>1.47</v>
      </c>
      <c r="AK12" s="149">
        <v>1.52</v>
      </c>
      <c r="AL12" s="149">
        <v>8.75</v>
      </c>
      <c r="AM12" s="149">
        <v>9.3800000000000008</v>
      </c>
      <c r="AN12" s="149">
        <v>9.0399999999999991</v>
      </c>
      <c r="AO12" s="149">
        <v>68</v>
      </c>
      <c r="AP12" s="149">
        <v>106.6</v>
      </c>
      <c r="AQ12" s="149">
        <v>116.7</v>
      </c>
      <c r="AR12" s="150">
        <v>31847</v>
      </c>
      <c r="AS12" s="150">
        <v>47671</v>
      </c>
      <c r="AT12" s="150">
        <v>55196</v>
      </c>
      <c r="AU12" s="150">
        <v>60</v>
      </c>
      <c r="AV12" s="150">
        <v>110</v>
      </c>
      <c r="AW12" s="150">
        <v>116</v>
      </c>
      <c r="AX12" s="150">
        <v>1600</v>
      </c>
      <c r="AY12" s="150">
        <v>1800</v>
      </c>
      <c r="AZ12" s="150">
        <v>1900</v>
      </c>
      <c r="BA12" s="150">
        <v>4.6122758194035134</v>
      </c>
      <c r="BB12" s="150">
        <v>4.5577713202297838</v>
      </c>
      <c r="BC12" s="150">
        <v>4.5668557438122468</v>
      </c>
      <c r="BD12" s="150">
        <v>147</v>
      </c>
    </row>
    <row r="13" spans="1:56" ht="11.25">
      <c r="A13" s="161">
        <v>28</v>
      </c>
      <c r="B13" s="150" t="s">
        <v>146</v>
      </c>
      <c r="C13" s="150" t="s">
        <v>122</v>
      </c>
      <c r="D13" s="162">
        <v>0.94376000000000004</v>
      </c>
      <c r="E13" s="162">
        <v>0.59194999999999998</v>
      </c>
      <c r="F13" s="162">
        <v>0.14524999999999999</v>
      </c>
      <c r="G13" s="150">
        <f>'Designs Table'!G30</f>
        <v>7</v>
      </c>
      <c r="H13" s="150">
        <f>'Designs Table'!H30</f>
        <v>15</v>
      </c>
      <c r="I13" s="150">
        <f>'Designs Table'!I30</f>
        <v>3</v>
      </c>
      <c r="J13" s="148">
        <v>11.848792017109428</v>
      </c>
      <c r="K13" s="148">
        <v>3.9784307532982135</v>
      </c>
      <c r="L13" s="163">
        <v>0.30900000000000022</v>
      </c>
      <c r="M13" s="163">
        <v>0.33800000000000024</v>
      </c>
      <c r="N13" s="163">
        <v>0.34700000000000025</v>
      </c>
      <c r="O13" s="164">
        <v>31317579.999999996</v>
      </c>
      <c r="P13" s="164">
        <v>39352879.999999993</v>
      </c>
      <c r="Q13" s="164">
        <v>59453869.999999993</v>
      </c>
      <c r="R13" s="164">
        <v>8578538.659050487</v>
      </c>
      <c r="S13" s="164">
        <v>3.9784307532982135</v>
      </c>
      <c r="T13" s="164">
        <v>10463244</v>
      </c>
      <c r="U13" s="164">
        <v>79267</v>
      </c>
      <c r="V13" s="164">
        <v>597639.42066009273</v>
      </c>
      <c r="W13" s="149">
        <v>0.9007142857142858</v>
      </c>
      <c r="X13" s="149">
        <v>0.9007142857142858</v>
      </c>
      <c r="Y13" s="149">
        <v>0.9007142857142858</v>
      </c>
      <c r="Z13" s="149">
        <v>0.46842105263157896</v>
      </c>
      <c r="AA13" s="149">
        <v>0.56315789473684208</v>
      </c>
      <c r="AB13" s="149">
        <v>0.67894736842105263</v>
      </c>
      <c r="AC13" s="150">
        <v>178</v>
      </c>
      <c r="AD13" s="150">
        <v>214</v>
      </c>
      <c r="AE13" s="165">
        <v>258</v>
      </c>
      <c r="AF13" s="148">
        <v>5.8</v>
      </c>
      <c r="AG13" s="148">
        <v>5.48</v>
      </c>
      <c r="AH13" s="148">
        <v>6.2</v>
      </c>
      <c r="AI13" s="149">
        <v>1.4</v>
      </c>
      <c r="AJ13" s="149">
        <v>1.46</v>
      </c>
      <c r="AK13" s="149">
        <v>1.66</v>
      </c>
      <c r="AL13" s="149">
        <v>8.75</v>
      </c>
      <c r="AM13" s="149">
        <v>9.17</v>
      </c>
      <c r="AN13" s="149">
        <v>9.1</v>
      </c>
      <c r="AO13" s="149">
        <v>68</v>
      </c>
      <c r="AP13" s="149">
        <v>82.6</v>
      </c>
      <c r="AQ13" s="149">
        <v>120.3</v>
      </c>
      <c r="AR13" s="150">
        <v>31847</v>
      </c>
      <c r="AS13" s="150">
        <v>40677</v>
      </c>
      <c r="AT13" s="150">
        <v>62766</v>
      </c>
      <c r="AU13" s="150">
        <v>60</v>
      </c>
      <c r="AV13" s="150">
        <v>88</v>
      </c>
      <c r="AW13" s="150">
        <v>144</v>
      </c>
      <c r="AX13" s="150">
        <v>1600</v>
      </c>
      <c r="AY13" s="150">
        <v>1600</v>
      </c>
      <c r="AZ13" s="150">
        <v>1800</v>
      </c>
      <c r="BA13" s="150">
        <v>4.6122758194035134</v>
      </c>
      <c r="BB13" s="150">
        <v>4.5733552173118861</v>
      </c>
      <c r="BC13" s="150">
        <v>4.5607926996931729</v>
      </c>
      <c r="BD13" s="150">
        <v>142</v>
      </c>
    </row>
    <row r="14" spans="1:56" ht="11.25">
      <c r="A14" s="161">
        <v>30</v>
      </c>
      <c r="B14" s="150" t="s">
        <v>146</v>
      </c>
      <c r="C14" s="150" t="s">
        <v>52</v>
      </c>
      <c r="D14" s="162">
        <v>0.82704999999999995</v>
      </c>
      <c r="E14" s="162">
        <v>0.71852000000000005</v>
      </c>
      <c r="F14" s="162">
        <v>0.80218999999999996</v>
      </c>
      <c r="G14" s="150">
        <f>'Designs Table'!G32</f>
        <v>6</v>
      </c>
      <c r="H14" s="150">
        <f>'Designs Table'!H32</f>
        <v>18</v>
      </c>
      <c r="I14" s="150">
        <f>'Designs Table'!I32</f>
        <v>13</v>
      </c>
      <c r="J14" s="148">
        <v>12.323564788833757</v>
      </c>
      <c r="K14" s="148">
        <v>4.1292130195084678</v>
      </c>
      <c r="L14" s="163">
        <v>0.31000000000000022</v>
      </c>
      <c r="M14" s="163">
        <v>0.34900000000000025</v>
      </c>
      <c r="N14" s="163">
        <v>0.34500000000000025</v>
      </c>
      <c r="O14" s="164">
        <v>31769849.999999996</v>
      </c>
      <c r="P14" s="164">
        <v>45717419.999999993</v>
      </c>
      <c r="Q14" s="164">
        <v>55799310</v>
      </c>
      <c r="R14" s="164">
        <v>8484969.9432423655</v>
      </c>
      <c r="S14" s="164">
        <v>4.1292130195084678</v>
      </c>
      <c r="T14" s="164">
        <v>10382196</v>
      </c>
      <c r="U14" s="164">
        <v>78653</v>
      </c>
      <c r="V14" s="164">
        <v>584166.30149824091</v>
      </c>
      <c r="W14" s="149">
        <v>0.9007142857142858</v>
      </c>
      <c r="X14" s="149">
        <v>0.9007142857142858</v>
      </c>
      <c r="Y14" s="149">
        <v>0.9007142857142858</v>
      </c>
      <c r="Z14" s="149">
        <v>0.43684210526315792</v>
      </c>
      <c r="AA14" s="149">
        <v>0.65789473684210531</v>
      </c>
      <c r="AB14" s="149">
        <v>0.58421052631578951</v>
      </c>
      <c r="AC14" s="150">
        <v>166</v>
      </c>
      <c r="AD14" s="150">
        <v>250</v>
      </c>
      <c r="AE14" s="165">
        <v>222</v>
      </c>
      <c r="AF14" s="148">
        <v>5.5</v>
      </c>
      <c r="AG14" s="148">
        <v>6.3</v>
      </c>
      <c r="AH14" s="148">
        <v>6.4</v>
      </c>
      <c r="AI14" s="149">
        <v>1.44</v>
      </c>
      <c r="AJ14" s="149">
        <v>1.47</v>
      </c>
      <c r="AK14" s="149">
        <v>1.67</v>
      </c>
      <c r="AL14" s="149">
        <v>9.34</v>
      </c>
      <c r="AM14" s="149">
        <v>9.3800000000000008</v>
      </c>
      <c r="AN14" s="149">
        <v>7.85</v>
      </c>
      <c r="AO14" s="149">
        <v>70</v>
      </c>
      <c r="AP14" s="149">
        <v>106.6</v>
      </c>
      <c r="AQ14" s="149">
        <v>130</v>
      </c>
      <c r="AR14" s="150">
        <v>32344</v>
      </c>
      <c r="AS14" s="150">
        <v>47671</v>
      </c>
      <c r="AT14" s="150">
        <v>58750</v>
      </c>
      <c r="AU14" s="150">
        <v>60</v>
      </c>
      <c r="AV14" s="150">
        <v>110</v>
      </c>
      <c r="AW14" s="150">
        <v>120</v>
      </c>
      <c r="AX14" s="150">
        <v>1600</v>
      </c>
      <c r="AY14" s="150">
        <v>1800</v>
      </c>
      <c r="AZ14" s="150">
        <v>1900</v>
      </c>
      <c r="BA14" s="150">
        <v>4.6110200212233927</v>
      </c>
      <c r="BB14" s="150">
        <v>4.5577713202297838</v>
      </c>
      <c r="BC14" s="150">
        <v>4.564440602720806</v>
      </c>
      <c r="BD14" s="150">
        <v>139</v>
      </c>
    </row>
    <row r="15" spans="1:56" ht="11.25">
      <c r="A15" s="161">
        <v>32</v>
      </c>
      <c r="B15" s="150" t="s">
        <v>146</v>
      </c>
      <c r="C15" s="150" t="s">
        <v>52</v>
      </c>
      <c r="D15" s="162">
        <v>0.86982999999999999</v>
      </c>
      <c r="E15" s="162">
        <v>0.15920999999999999</v>
      </c>
      <c r="F15" s="162">
        <v>0.58272000000000002</v>
      </c>
      <c r="G15" s="150">
        <f>'Designs Table'!G34</f>
        <v>7</v>
      </c>
      <c r="H15" s="150">
        <f>'Designs Table'!H34</f>
        <v>4</v>
      </c>
      <c r="I15" s="150">
        <f>'Designs Table'!I34</f>
        <v>9</v>
      </c>
      <c r="J15" s="148">
        <v>11.575601503221248</v>
      </c>
      <c r="K15" s="148">
        <v>4.2961741391680279</v>
      </c>
      <c r="L15" s="163">
        <v>0.30900000000000022</v>
      </c>
      <c r="M15" s="163">
        <v>0.34300000000000025</v>
      </c>
      <c r="N15" s="163">
        <v>0.34300000000000025</v>
      </c>
      <c r="O15" s="164">
        <v>31317579.999999996</v>
      </c>
      <c r="P15" s="164">
        <v>44097619.999999993</v>
      </c>
      <c r="Q15" s="164">
        <v>52044650.000000007</v>
      </c>
      <c r="R15" s="164">
        <v>8142909.8571341131</v>
      </c>
      <c r="S15" s="164">
        <v>4.2961741391680279</v>
      </c>
      <c r="T15" s="164">
        <v>10032792</v>
      </c>
      <c r="U15" s="164">
        <v>76006</v>
      </c>
      <c r="V15" s="164">
        <v>578768.60845045233</v>
      </c>
      <c r="W15" s="149">
        <v>0.9007142857142858</v>
      </c>
      <c r="X15" s="149">
        <v>0.9007142857142858</v>
      </c>
      <c r="Y15" s="149">
        <v>0.9007142857142858</v>
      </c>
      <c r="Z15" s="149">
        <v>0.46842105263157896</v>
      </c>
      <c r="AA15" s="149">
        <v>0.48947368421052634</v>
      </c>
      <c r="AB15" s="149">
        <v>0.62631578947368416</v>
      </c>
      <c r="AC15" s="150">
        <v>178</v>
      </c>
      <c r="AD15" s="150">
        <v>186</v>
      </c>
      <c r="AE15" s="165">
        <v>238</v>
      </c>
      <c r="AF15" s="148">
        <v>5.8</v>
      </c>
      <c r="AG15" s="148">
        <v>5.0199999999999996</v>
      </c>
      <c r="AH15" s="148">
        <v>6.5</v>
      </c>
      <c r="AI15" s="149">
        <v>1.4</v>
      </c>
      <c r="AJ15" s="149">
        <v>1.52</v>
      </c>
      <c r="AK15" s="149">
        <v>1.55</v>
      </c>
      <c r="AL15" s="149">
        <v>8.75</v>
      </c>
      <c r="AM15" s="149">
        <v>8.07</v>
      </c>
      <c r="AN15" s="149">
        <v>8.89</v>
      </c>
      <c r="AO15" s="149">
        <v>68</v>
      </c>
      <c r="AP15" s="149">
        <v>110.9</v>
      </c>
      <c r="AQ15" s="149">
        <v>111.8</v>
      </c>
      <c r="AR15" s="150">
        <v>31847</v>
      </c>
      <c r="AS15" s="150">
        <v>45891</v>
      </c>
      <c r="AT15" s="150">
        <v>54624</v>
      </c>
      <c r="AU15" s="150">
        <v>60</v>
      </c>
      <c r="AV15" s="150">
        <v>90</v>
      </c>
      <c r="AW15" s="150">
        <v>116</v>
      </c>
      <c r="AX15" s="150">
        <v>1600</v>
      </c>
      <c r="AY15" s="150">
        <v>1800</v>
      </c>
      <c r="AZ15" s="150">
        <v>2200</v>
      </c>
      <c r="BA15" s="150">
        <v>4.6122758194035134</v>
      </c>
      <c r="BB15" s="150">
        <v>4.5662800660483782</v>
      </c>
      <c r="BC15" s="150">
        <v>4.5672596776334693</v>
      </c>
      <c r="BD15" s="150">
        <v>142</v>
      </c>
    </row>
    <row r="16" spans="1:56" ht="11.25">
      <c r="A16" s="161">
        <v>33</v>
      </c>
      <c r="B16" s="150" t="s">
        <v>146</v>
      </c>
      <c r="C16" s="150" t="s">
        <v>52</v>
      </c>
      <c r="D16" s="162">
        <v>0.82347000000000004</v>
      </c>
      <c r="E16" s="162">
        <v>0.19267000000000001</v>
      </c>
      <c r="F16" s="162">
        <v>0.54569999999999996</v>
      </c>
      <c r="G16" s="150">
        <f>'Designs Table'!G35</f>
        <v>6</v>
      </c>
      <c r="H16" s="150">
        <f>'Designs Table'!H35</f>
        <v>5</v>
      </c>
      <c r="I16" s="150">
        <f>'Designs Table'!I35</f>
        <v>9</v>
      </c>
      <c r="J16" s="148">
        <v>11.76077479621153</v>
      </c>
      <c r="K16" s="148">
        <v>3.9156958816496297</v>
      </c>
      <c r="L16" s="163">
        <v>0.31000000000000022</v>
      </c>
      <c r="M16" s="163">
        <v>0.34800000000000025</v>
      </c>
      <c r="N16" s="163">
        <v>0.34300000000000025</v>
      </c>
      <c r="O16" s="164">
        <v>31769849.999999996</v>
      </c>
      <c r="P16" s="164">
        <v>44128559.999999993</v>
      </c>
      <c r="Q16" s="164">
        <v>52044650.000000007</v>
      </c>
      <c r="R16" s="164">
        <v>8471346.0374160483</v>
      </c>
      <c r="S16" s="164">
        <v>3.9156958816496297</v>
      </c>
      <c r="T16" s="164">
        <v>10316724.000000002</v>
      </c>
      <c r="U16" s="164">
        <v>78157</v>
      </c>
      <c r="V16" s="164">
        <v>602987.75749692589</v>
      </c>
      <c r="W16" s="149">
        <v>0.9007142857142858</v>
      </c>
      <c r="X16" s="149">
        <v>0.9007142857142858</v>
      </c>
      <c r="Y16" s="149">
        <v>0.9007142857142858</v>
      </c>
      <c r="Z16" s="149">
        <v>0.43684210526315792</v>
      </c>
      <c r="AA16" s="149">
        <v>0.58421052631578951</v>
      </c>
      <c r="AB16" s="149">
        <v>0.62105263157894741</v>
      </c>
      <c r="AC16" s="150">
        <v>166</v>
      </c>
      <c r="AD16" s="150">
        <v>222</v>
      </c>
      <c r="AE16" s="165">
        <v>236</v>
      </c>
      <c r="AF16" s="148">
        <v>5.5</v>
      </c>
      <c r="AG16" s="148">
        <v>5.63</v>
      </c>
      <c r="AH16" s="148">
        <v>6.5</v>
      </c>
      <c r="AI16" s="149">
        <v>1.44</v>
      </c>
      <c r="AJ16" s="149">
        <v>1.54</v>
      </c>
      <c r="AK16" s="149">
        <v>1.55</v>
      </c>
      <c r="AL16" s="149">
        <v>9.34</v>
      </c>
      <c r="AM16" s="149">
        <v>8</v>
      </c>
      <c r="AN16" s="149">
        <v>8.89</v>
      </c>
      <c r="AO16" s="149">
        <v>70</v>
      </c>
      <c r="AP16" s="149">
        <v>92.9</v>
      </c>
      <c r="AQ16" s="149">
        <v>111.8</v>
      </c>
      <c r="AR16" s="150">
        <v>32344</v>
      </c>
      <c r="AS16" s="150">
        <v>45925</v>
      </c>
      <c r="AT16" s="150">
        <v>54624</v>
      </c>
      <c r="AU16" s="150">
        <v>60</v>
      </c>
      <c r="AV16" s="150">
        <v>101</v>
      </c>
      <c r="AW16" s="150">
        <v>116</v>
      </c>
      <c r="AX16" s="150">
        <v>1600</v>
      </c>
      <c r="AY16" s="150">
        <v>1500</v>
      </c>
      <c r="AZ16" s="150">
        <v>2200</v>
      </c>
      <c r="BA16" s="150">
        <v>4.6110200212233927</v>
      </c>
      <c r="BB16" s="150">
        <v>4.5590791166687534</v>
      </c>
      <c r="BC16" s="150">
        <v>4.5672596776334693</v>
      </c>
      <c r="BD16" s="150">
        <v>144</v>
      </c>
    </row>
    <row r="17" spans="1:56" ht="11.25">
      <c r="A17" s="161">
        <v>34</v>
      </c>
      <c r="B17" s="150" t="s">
        <v>146</v>
      </c>
      <c r="C17" s="150" t="s">
        <v>52</v>
      </c>
      <c r="D17" s="162">
        <v>0.66320999999999997</v>
      </c>
      <c r="E17" s="162">
        <v>0.10753</v>
      </c>
      <c r="F17" s="162">
        <v>0.80223</v>
      </c>
      <c r="G17" s="150">
        <f>'Designs Table'!G36</f>
        <v>5</v>
      </c>
      <c r="H17" s="150">
        <f>'Designs Table'!H36</f>
        <v>3</v>
      </c>
      <c r="I17" s="150">
        <f>'Designs Table'!I36</f>
        <v>13</v>
      </c>
      <c r="J17" s="148">
        <v>12.16877229158899</v>
      </c>
      <c r="K17" s="148">
        <v>4.1177021775705764</v>
      </c>
      <c r="L17" s="163">
        <v>0.30500000000000022</v>
      </c>
      <c r="M17" s="163">
        <v>0.35000000000000026</v>
      </c>
      <c r="N17" s="163">
        <v>0.34500000000000025</v>
      </c>
      <c r="O17" s="164">
        <v>30901709.999999989</v>
      </c>
      <c r="P17" s="164">
        <v>45245129.999999993</v>
      </c>
      <c r="Q17" s="164">
        <v>55799310</v>
      </c>
      <c r="R17" s="164">
        <v>8129118.2220302932</v>
      </c>
      <c r="S17" s="164">
        <v>4.1177021775705764</v>
      </c>
      <c r="T17" s="164">
        <v>9849312</v>
      </c>
      <c r="U17" s="164">
        <v>74616</v>
      </c>
      <c r="V17" s="164">
        <v>559874.22805778077</v>
      </c>
      <c r="W17" s="149">
        <v>0.9007142857142858</v>
      </c>
      <c r="X17" s="149">
        <v>0.9007142857142858</v>
      </c>
      <c r="Y17" s="149">
        <v>0.9007142857142858</v>
      </c>
      <c r="Z17" s="149">
        <v>0.45263157894736844</v>
      </c>
      <c r="AA17" s="149">
        <v>0.5368421052631579</v>
      </c>
      <c r="AB17" s="149">
        <v>0.58421052631578951</v>
      </c>
      <c r="AC17" s="150">
        <v>172</v>
      </c>
      <c r="AD17" s="150">
        <v>204</v>
      </c>
      <c r="AE17" s="165">
        <v>222</v>
      </c>
      <c r="AF17" s="148">
        <v>5.9</v>
      </c>
      <c r="AG17" s="148">
        <v>5.71</v>
      </c>
      <c r="AH17" s="148">
        <v>6.4</v>
      </c>
      <c r="AI17" s="149">
        <v>1.47</v>
      </c>
      <c r="AJ17" s="149">
        <v>1.51</v>
      </c>
      <c r="AK17" s="149">
        <v>1.67</v>
      </c>
      <c r="AL17" s="149">
        <v>9.34</v>
      </c>
      <c r="AM17" s="149">
        <v>8.56</v>
      </c>
      <c r="AN17" s="149">
        <v>7.85</v>
      </c>
      <c r="AO17" s="149">
        <v>70</v>
      </c>
      <c r="AP17" s="149">
        <v>96.2</v>
      </c>
      <c r="AQ17" s="149">
        <v>130</v>
      </c>
      <c r="AR17" s="150">
        <v>31390</v>
      </c>
      <c r="AS17" s="150">
        <v>47152</v>
      </c>
      <c r="AT17" s="150">
        <v>58750</v>
      </c>
      <c r="AU17" s="150">
        <v>60</v>
      </c>
      <c r="AV17" s="150">
        <v>92</v>
      </c>
      <c r="AW17" s="150">
        <v>120</v>
      </c>
      <c r="AX17" s="150">
        <v>1600</v>
      </c>
      <c r="AY17" s="150">
        <v>2200</v>
      </c>
      <c r="AZ17" s="150">
        <v>1900</v>
      </c>
      <c r="BA17" s="150">
        <v>4.6184746332476987</v>
      </c>
      <c r="BB17" s="150">
        <v>4.5559256562029296</v>
      </c>
      <c r="BC17" s="150">
        <v>4.564440602720806</v>
      </c>
      <c r="BD17" s="150">
        <v>137</v>
      </c>
    </row>
    <row r="18" spans="1:56" ht="11.25">
      <c r="A18" s="161">
        <v>35</v>
      </c>
      <c r="B18" s="150" t="s">
        <v>146</v>
      </c>
      <c r="C18" s="150" t="s">
        <v>52</v>
      </c>
      <c r="D18" s="162">
        <v>0.94289000000000001</v>
      </c>
      <c r="E18" s="162">
        <v>0.66764000000000001</v>
      </c>
      <c r="F18" s="162">
        <v>0.72733000000000003</v>
      </c>
      <c r="G18" s="150">
        <f>'Designs Table'!G37</f>
        <v>7</v>
      </c>
      <c r="H18" s="150">
        <f>'Designs Table'!H37</f>
        <v>17</v>
      </c>
      <c r="I18" s="150">
        <f>'Designs Table'!I37</f>
        <v>11</v>
      </c>
      <c r="J18" s="148">
        <v>11.266840504767305</v>
      </c>
      <c r="K18" s="148">
        <v>3.2127732127316442</v>
      </c>
      <c r="L18" s="163">
        <v>0.30900000000000022</v>
      </c>
      <c r="M18" s="163">
        <v>0.32800000000000024</v>
      </c>
      <c r="N18" s="163">
        <v>0.35000000000000026</v>
      </c>
      <c r="O18" s="164">
        <v>31317579.999999996</v>
      </c>
      <c r="P18" s="164">
        <v>36239769.999999993</v>
      </c>
      <c r="Q18" s="164">
        <v>57064210</v>
      </c>
      <c r="R18" s="164">
        <v>8066724.3183983872</v>
      </c>
      <c r="S18" s="164">
        <v>3.2127732127316442</v>
      </c>
      <c r="T18" s="164">
        <v>9386124</v>
      </c>
      <c r="U18" s="164">
        <v>71107</v>
      </c>
      <c r="V18" s="164">
        <v>577542.50027633389</v>
      </c>
      <c r="W18" s="149">
        <v>0.9007142857142858</v>
      </c>
      <c r="X18" s="149">
        <v>0.9007142857142858</v>
      </c>
      <c r="Y18" s="149">
        <v>0.9007142857142858</v>
      </c>
      <c r="Z18" s="149">
        <v>0.46842105263157896</v>
      </c>
      <c r="AA18" s="149">
        <v>0.5</v>
      </c>
      <c r="AB18" s="149">
        <v>0.58947368421052626</v>
      </c>
      <c r="AC18" s="150">
        <v>178</v>
      </c>
      <c r="AD18" s="150">
        <v>190</v>
      </c>
      <c r="AE18" s="165">
        <v>224</v>
      </c>
      <c r="AF18" s="148">
        <v>5.8</v>
      </c>
      <c r="AG18" s="148">
        <v>5.8</v>
      </c>
      <c r="AH18" s="148">
        <v>5.95</v>
      </c>
      <c r="AI18" s="149">
        <v>1.4</v>
      </c>
      <c r="AJ18" s="149">
        <v>1.49</v>
      </c>
      <c r="AK18" s="149">
        <v>1.69</v>
      </c>
      <c r="AL18" s="149">
        <v>8.75</v>
      </c>
      <c r="AM18" s="149">
        <v>8.81</v>
      </c>
      <c r="AN18" s="149">
        <v>8.7200000000000006</v>
      </c>
      <c r="AO18" s="149">
        <v>68</v>
      </c>
      <c r="AP18" s="149">
        <v>77.5</v>
      </c>
      <c r="AQ18" s="149">
        <v>108.2</v>
      </c>
      <c r="AR18" s="150">
        <v>31847</v>
      </c>
      <c r="AS18" s="150">
        <v>37256</v>
      </c>
      <c r="AT18" s="150">
        <v>60140</v>
      </c>
      <c r="AU18" s="150">
        <v>60</v>
      </c>
      <c r="AV18" s="150">
        <v>72</v>
      </c>
      <c r="AW18" s="150">
        <v>126</v>
      </c>
      <c r="AX18" s="150">
        <v>1600</v>
      </c>
      <c r="AY18" s="150">
        <v>1800</v>
      </c>
      <c r="AZ18" s="150">
        <v>1600</v>
      </c>
      <c r="BA18" s="150">
        <v>4.6122758194035134</v>
      </c>
      <c r="BB18" s="150">
        <v>4.5873006035131549</v>
      </c>
      <c r="BC18" s="150">
        <v>4.5564661915499665</v>
      </c>
      <c r="BD18" s="150">
        <v>138</v>
      </c>
    </row>
    <row r="19" spans="1:56" ht="11.25">
      <c r="A19" s="161">
        <v>36</v>
      </c>
      <c r="B19" s="150" t="s">
        <v>146</v>
      </c>
      <c r="C19" s="150" t="s">
        <v>52</v>
      </c>
      <c r="D19" s="162">
        <v>0.79884999999999995</v>
      </c>
      <c r="E19" s="162">
        <v>0.65849999999999997</v>
      </c>
      <c r="F19" s="162">
        <v>0.71862000000000004</v>
      </c>
      <c r="G19" s="150">
        <f>'Designs Table'!G38</f>
        <v>6</v>
      </c>
      <c r="H19" s="150">
        <f>'Designs Table'!H38</f>
        <v>16</v>
      </c>
      <c r="I19" s="150">
        <f>'Designs Table'!I38</f>
        <v>11</v>
      </c>
      <c r="J19" s="148">
        <v>12.985654732542782</v>
      </c>
      <c r="K19" s="148">
        <v>4.2838111357129751</v>
      </c>
      <c r="L19" s="163">
        <v>0.31000000000000022</v>
      </c>
      <c r="M19" s="163">
        <v>0.35400000000000026</v>
      </c>
      <c r="N19" s="163">
        <v>0.35000000000000026</v>
      </c>
      <c r="O19" s="164">
        <v>31769849.999999996</v>
      </c>
      <c r="P19" s="164">
        <v>48030640</v>
      </c>
      <c r="Q19" s="164">
        <v>57064210</v>
      </c>
      <c r="R19" s="164">
        <v>8008348.7438382097</v>
      </c>
      <c r="S19" s="164">
        <v>4.2838111357129751</v>
      </c>
      <c r="T19" s="164">
        <v>9655668</v>
      </c>
      <c r="U19" s="164">
        <v>73149</v>
      </c>
      <c r="V19" s="164">
        <v>525701.31850895286</v>
      </c>
      <c r="W19" s="149">
        <v>0.9007142857142858</v>
      </c>
      <c r="X19" s="149">
        <v>0.9007142857142858</v>
      </c>
      <c r="Y19" s="149">
        <v>0.9007142857142858</v>
      </c>
      <c r="Z19" s="149">
        <v>0.43684210526315792</v>
      </c>
      <c r="AA19" s="149">
        <v>0.6</v>
      </c>
      <c r="AB19" s="149">
        <v>0.58421052631578951</v>
      </c>
      <c r="AC19" s="150">
        <v>166</v>
      </c>
      <c r="AD19" s="150">
        <v>228</v>
      </c>
      <c r="AE19" s="165">
        <v>222</v>
      </c>
      <c r="AF19" s="148">
        <v>5.5</v>
      </c>
      <c r="AG19" s="148">
        <v>6.35</v>
      </c>
      <c r="AH19" s="148">
        <v>5.95</v>
      </c>
      <c r="AI19" s="149">
        <v>1.44</v>
      </c>
      <c r="AJ19" s="149">
        <v>1.54</v>
      </c>
      <c r="AK19" s="149">
        <v>1.69</v>
      </c>
      <c r="AL19" s="149">
        <v>9.34</v>
      </c>
      <c r="AM19" s="149">
        <v>9.02</v>
      </c>
      <c r="AN19" s="149">
        <v>8.7200000000000006</v>
      </c>
      <c r="AO19" s="149">
        <v>70</v>
      </c>
      <c r="AP19" s="149">
        <v>106.1</v>
      </c>
      <c r="AQ19" s="149">
        <v>108.2</v>
      </c>
      <c r="AR19" s="150">
        <v>32344</v>
      </c>
      <c r="AS19" s="150">
        <v>50213</v>
      </c>
      <c r="AT19" s="150">
        <v>60140</v>
      </c>
      <c r="AU19" s="150">
        <v>60</v>
      </c>
      <c r="AV19" s="150">
        <v>110</v>
      </c>
      <c r="AW19" s="150">
        <v>126</v>
      </c>
      <c r="AX19" s="150">
        <v>1600</v>
      </c>
      <c r="AY19" s="150">
        <v>1900</v>
      </c>
      <c r="AZ19" s="150">
        <v>1600</v>
      </c>
      <c r="BA19" s="150">
        <v>4.6110200212233927</v>
      </c>
      <c r="BB19" s="150">
        <v>4.5506655398390832</v>
      </c>
      <c r="BC19" s="150">
        <v>4.5564661915499665</v>
      </c>
      <c r="BD19" s="150">
        <v>128</v>
      </c>
    </row>
    <row r="20" spans="1:56" ht="11.25">
      <c r="A20" s="161">
        <v>37</v>
      </c>
      <c r="B20" s="150" t="s">
        <v>146</v>
      </c>
      <c r="C20" s="150" t="s">
        <v>52</v>
      </c>
      <c r="D20" s="162">
        <v>0.57294999999999996</v>
      </c>
      <c r="E20" s="162">
        <v>0.32563999999999999</v>
      </c>
      <c r="F20" s="162">
        <v>0.56532000000000004</v>
      </c>
      <c r="G20" s="150">
        <f>'Designs Table'!G39</f>
        <v>5</v>
      </c>
      <c r="H20" s="150">
        <f>'Designs Table'!H39</f>
        <v>8</v>
      </c>
      <c r="I20" s="150">
        <f>'Designs Table'!I39</f>
        <v>9</v>
      </c>
      <c r="J20" s="148">
        <v>10.909562452996042</v>
      </c>
      <c r="K20" s="148">
        <v>3.9325295545409156</v>
      </c>
      <c r="L20" s="163">
        <v>0.30500000000000022</v>
      </c>
      <c r="M20" s="163">
        <v>0.33800000000000024</v>
      </c>
      <c r="N20" s="163">
        <v>0.34300000000000025</v>
      </c>
      <c r="O20" s="164">
        <v>30901709.999999989</v>
      </c>
      <c r="P20" s="164">
        <v>39009809.999999993</v>
      </c>
      <c r="Q20" s="164">
        <v>52044650.000000007</v>
      </c>
      <c r="R20" s="164">
        <v>8274921.8493628427</v>
      </c>
      <c r="S20" s="164">
        <v>3.9325295545409156</v>
      </c>
      <c r="T20" s="164">
        <v>10140504</v>
      </c>
      <c r="U20" s="164">
        <v>76822</v>
      </c>
      <c r="V20" s="164">
        <v>617528.16921670607</v>
      </c>
      <c r="W20" s="149">
        <v>0.9007142857142858</v>
      </c>
      <c r="X20" s="149">
        <v>0.9007142857142858</v>
      </c>
      <c r="Y20" s="149">
        <v>0.9007142857142858</v>
      </c>
      <c r="Z20" s="149">
        <v>0.45263157894736844</v>
      </c>
      <c r="AA20" s="149">
        <v>0.51578947368421058</v>
      </c>
      <c r="AB20" s="149">
        <v>0.62631578947368416</v>
      </c>
      <c r="AC20" s="150">
        <v>172</v>
      </c>
      <c r="AD20" s="150">
        <v>196</v>
      </c>
      <c r="AE20" s="165">
        <v>238</v>
      </c>
      <c r="AF20" s="148">
        <v>5.9</v>
      </c>
      <c r="AG20" s="148">
        <v>5.5</v>
      </c>
      <c r="AH20" s="148">
        <v>6.5</v>
      </c>
      <c r="AI20" s="149">
        <v>1.47</v>
      </c>
      <c r="AJ20" s="149">
        <v>1.47</v>
      </c>
      <c r="AK20" s="149">
        <v>1.55</v>
      </c>
      <c r="AL20" s="149">
        <v>9.34</v>
      </c>
      <c r="AM20" s="149">
        <v>9.15</v>
      </c>
      <c r="AN20" s="149">
        <v>8.89</v>
      </c>
      <c r="AO20" s="149">
        <v>70</v>
      </c>
      <c r="AP20" s="149">
        <v>79.2</v>
      </c>
      <c r="AQ20" s="149">
        <v>111.8</v>
      </c>
      <c r="AR20" s="150">
        <v>31390</v>
      </c>
      <c r="AS20" s="150">
        <v>40300</v>
      </c>
      <c r="AT20" s="150">
        <v>54624</v>
      </c>
      <c r="AU20" s="150">
        <v>60</v>
      </c>
      <c r="AV20" s="150">
        <v>80</v>
      </c>
      <c r="AW20" s="150">
        <v>116</v>
      </c>
      <c r="AX20" s="150">
        <v>1600</v>
      </c>
      <c r="AY20" s="150">
        <v>1800</v>
      </c>
      <c r="AZ20" s="150">
        <v>2200</v>
      </c>
      <c r="BA20" s="150">
        <v>4.6184746332476987</v>
      </c>
      <c r="BB20" s="150">
        <v>4.5735241744558648</v>
      </c>
      <c r="BC20" s="150">
        <v>4.5672596776334693</v>
      </c>
      <c r="BD20" s="150">
        <v>148</v>
      </c>
    </row>
    <row r="21" spans="1:56" ht="11.25">
      <c r="A21" s="161">
        <v>39</v>
      </c>
      <c r="B21" s="150" t="s">
        <v>146</v>
      </c>
      <c r="C21" s="150" t="s">
        <v>52</v>
      </c>
      <c r="D21" s="162">
        <v>0.57679000000000002</v>
      </c>
      <c r="E21" s="162">
        <v>0.57489000000000001</v>
      </c>
      <c r="F21" s="162">
        <v>0.75812000000000002</v>
      </c>
      <c r="G21" s="150">
        <f>'Designs Table'!G41</f>
        <v>5</v>
      </c>
      <c r="H21" s="150">
        <f>'Designs Table'!H41</f>
        <v>14</v>
      </c>
      <c r="I21" s="150">
        <f>'Designs Table'!I41</f>
        <v>12</v>
      </c>
      <c r="J21" s="148">
        <v>12.39263197097663</v>
      </c>
      <c r="K21" s="148">
        <v>4.3219181560047453</v>
      </c>
      <c r="L21" s="163">
        <v>0.30500000000000022</v>
      </c>
      <c r="M21" s="163">
        <v>0.35400000000000026</v>
      </c>
      <c r="N21" s="163">
        <v>0.34300000000000025</v>
      </c>
      <c r="O21" s="164">
        <v>30901709.999999989</v>
      </c>
      <c r="P21" s="164">
        <v>47381809.999999993</v>
      </c>
      <c r="Q21" s="164">
        <v>55433490</v>
      </c>
      <c r="R21" s="164">
        <v>8456918.3022418488</v>
      </c>
      <c r="S21" s="164">
        <v>4.3219181560047453</v>
      </c>
      <c r="T21" s="164">
        <v>10406220.000000002</v>
      </c>
      <c r="U21" s="164">
        <v>78835</v>
      </c>
      <c r="V21" s="164">
        <v>572115.15308766265</v>
      </c>
      <c r="W21" s="149">
        <v>0.9007142857142858</v>
      </c>
      <c r="X21" s="149">
        <v>0.9007142857142858</v>
      </c>
      <c r="Y21" s="149">
        <v>0.9007142857142858</v>
      </c>
      <c r="Z21" s="149">
        <v>0.45263157894736844</v>
      </c>
      <c r="AA21" s="149">
        <v>0.58947368421052626</v>
      </c>
      <c r="AB21" s="149">
        <v>0.64736842105263159</v>
      </c>
      <c r="AC21" s="150">
        <v>172</v>
      </c>
      <c r="AD21" s="150">
        <v>224</v>
      </c>
      <c r="AE21" s="165">
        <v>246</v>
      </c>
      <c r="AF21" s="148">
        <v>5.9</v>
      </c>
      <c r="AG21" s="148">
        <v>5.47</v>
      </c>
      <c r="AH21" s="148">
        <v>6.2</v>
      </c>
      <c r="AI21" s="149">
        <v>1.47</v>
      </c>
      <c r="AJ21" s="149">
        <v>1.55</v>
      </c>
      <c r="AK21" s="149">
        <v>1.7</v>
      </c>
      <c r="AL21" s="149">
        <v>9.34</v>
      </c>
      <c r="AM21" s="149">
        <v>8.43</v>
      </c>
      <c r="AN21" s="149">
        <v>8.82</v>
      </c>
      <c r="AO21" s="149">
        <v>70</v>
      </c>
      <c r="AP21" s="149">
        <v>100</v>
      </c>
      <c r="AQ21" s="149">
        <v>114</v>
      </c>
      <c r="AR21" s="150">
        <v>31390</v>
      </c>
      <c r="AS21" s="150">
        <v>49500</v>
      </c>
      <c r="AT21" s="150">
        <v>58348</v>
      </c>
      <c r="AU21" s="150">
        <v>60</v>
      </c>
      <c r="AV21" s="150">
        <v>104</v>
      </c>
      <c r="AW21" s="150">
        <v>133</v>
      </c>
      <c r="AX21" s="150">
        <v>1600</v>
      </c>
      <c r="AY21" s="150">
        <v>1900</v>
      </c>
      <c r="AZ21" s="150">
        <v>1950</v>
      </c>
      <c r="BA21" s="150">
        <v>4.6184746332476987</v>
      </c>
      <c r="BB21" s="150">
        <v>4.5506512781850228</v>
      </c>
      <c r="BC21" s="150">
        <v>4.5665885686767789</v>
      </c>
      <c r="BD21" s="150">
        <v>137</v>
      </c>
    </row>
    <row r="22" spans="1:56" ht="11.25">
      <c r="A22" s="161">
        <v>40</v>
      </c>
      <c r="B22" s="150" t="s">
        <v>146</v>
      </c>
      <c r="C22" s="150" t="s">
        <v>52</v>
      </c>
      <c r="D22" s="162">
        <v>0.70484999999999998</v>
      </c>
      <c r="E22" s="162">
        <v>0.47874</v>
      </c>
      <c r="F22" s="162">
        <v>0.95140999999999998</v>
      </c>
      <c r="G22" s="150">
        <f>'Designs Table'!G42</f>
        <v>5</v>
      </c>
      <c r="H22" s="150">
        <f>'Designs Table'!H42</f>
        <v>12</v>
      </c>
      <c r="I22" s="150">
        <f>'Designs Table'!I42</f>
        <v>15</v>
      </c>
      <c r="J22" s="148">
        <v>11.856003409501266</v>
      </c>
      <c r="K22" s="148">
        <v>3.652218565447694</v>
      </c>
      <c r="L22" s="163">
        <v>0.30500000000000022</v>
      </c>
      <c r="M22" s="163">
        <v>0.35500000000000026</v>
      </c>
      <c r="N22" s="163">
        <v>0.34000000000000025</v>
      </c>
      <c r="O22" s="164">
        <v>30901709.999999989</v>
      </c>
      <c r="P22" s="164">
        <v>47135200</v>
      </c>
      <c r="Q22" s="164">
        <v>50556800</v>
      </c>
      <c r="R22" s="164">
        <v>8599066.0493241008</v>
      </c>
      <c r="S22" s="164">
        <v>3.652218565447694</v>
      </c>
      <c r="T22" s="164">
        <v>10363188</v>
      </c>
      <c r="U22" s="164">
        <v>78509</v>
      </c>
      <c r="V22" s="164">
        <v>615251.09941534384</v>
      </c>
      <c r="W22" s="149">
        <v>0.9007142857142858</v>
      </c>
      <c r="X22" s="149">
        <v>0.9007142857142858</v>
      </c>
      <c r="Y22" s="149">
        <v>0.9007142857142858</v>
      </c>
      <c r="Z22" s="149">
        <v>0.45263157894736844</v>
      </c>
      <c r="AA22" s="149">
        <v>0.58421052631578951</v>
      </c>
      <c r="AB22" s="149">
        <v>0.63684210526315788</v>
      </c>
      <c r="AC22" s="150">
        <v>172</v>
      </c>
      <c r="AD22" s="150">
        <v>222</v>
      </c>
      <c r="AE22" s="165">
        <v>242</v>
      </c>
      <c r="AF22" s="148">
        <v>5.9</v>
      </c>
      <c r="AG22" s="148">
        <v>5.51</v>
      </c>
      <c r="AH22" s="148">
        <v>6.46</v>
      </c>
      <c r="AI22" s="149">
        <v>1.47</v>
      </c>
      <c r="AJ22" s="149">
        <v>1.48</v>
      </c>
      <c r="AK22" s="149">
        <v>1.57</v>
      </c>
      <c r="AL22" s="149">
        <v>9.34</v>
      </c>
      <c r="AM22" s="149">
        <v>9.2899999999999991</v>
      </c>
      <c r="AN22" s="149">
        <v>9.07</v>
      </c>
      <c r="AO22" s="149">
        <v>70</v>
      </c>
      <c r="AP22" s="149">
        <v>99.2</v>
      </c>
      <c r="AQ22" s="149">
        <v>108.5</v>
      </c>
      <c r="AR22" s="150">
        <v>31390</v>
      </c>
      <c r="AS22" s="150">
        <v>49229</v>
      </c>
      <c r="AT22" s="150">
        <v>52989</v>
      </c>
      <c r="AU22" s="150">
        <v>60</v>
      </c>
      <c r="AV22" s="150">
        <v>105</v>
      </c>
      <c r="AW22" s="150">
        <v>115</v>
      </c>
      <c r="AX22" s="150">
        <v>1600</v>
      </c>
      <c r="AY22" s="150">
        <v>1600</v>
      </c>
      <c r="AZ22" s="150">
        <v>2000</v>
      </c>
      <c r="BA22" s="150">
        <v>4.6184746332476987</v>
      </c>
      <c r="BB22" s="150">
        <v>4.5502803747769036</v>
      </c>
      <c r="BC22" s="150">
        <v>4.571089205427918</v>
      </c>
      <c r="BD22" s="150">
        <v>146</v>
      </c>
    </row>
    <row r="23" spans="1:56" ht="11.25">
      <c r="A23" s="161">
        <v>41</v>
      </c>
      <c r="B23" s="150" t="s">
        <v>146</v>
      </c>
      <c r="C23" s="150" t="s">
        <v>52</v>
      </c>
      <c r="D23" s="162">
        <v>0.71258999999999995</v>
      </c>
      <c r="E23" s="162">
        <v>0.26817999999999997</v>
      </c>
      <c r="F23" s="162">
        <v>0.48934</v>
      </c>
      <c r="G23" s="150">
        <f>'Designs Table'!G43</f>
        <v>5</v>
      </c>
      <c r="H23" s="150">
        <f>'Designs Table'!H43</f>
        <v>7</v>
      </c>
      <c r="I23" s="150">
        <f>'Designs Table'!I43</f>
        <v>8</v>
      </c>
      <c r="J23" s="148">
        <v>11.054340918535214</v>
      </c>
      <c r="K23" s="148">
        <v>4.2209862549392891</v>
      </c>
      <c r="L23" s="163">
        <v>0.30500000000000022</v>
      </c>
      <c r="M23" s="163">
        <v>0.33600000000000024</v>
      </c>
      <c r="N23" s="163">
        <v>0.34500000000000025</v>
      </c>
      <c r="O23" s="164">
        <v>30901709.999999989</v>
      </c>
      <c r="P23" s="164">
        <v>38512950</v>
      </c>
      <c r="Q23" s="164">
        <v>53893770</v>
      </c>
      <c r="R23" s="164">
        <v>8100124.640668055</v>
      </c>
      <c r="S23" s="164">
        <v>4.2209862549392891</v>
      </c>
      <c r="T23" s="164">
        <v>9972204</v>
      </c>
      <c r="U23" s="164">
        <v>75547</v>
      </c>
      <c r="V23" s="164">
        <v>587074.333894043</v>
      </c>
      <c r="W23" s="149">
        <v>0.9007142857142858</v>
      </c>
      <c r="X23" s="149">
        <v>0.9007142857142858</v>
      </c>
      <c r="Y23" s="149">
        <v>0.9007142857142858</v>
      </c>
      <c r="Z23" s="149">
        <v>0.45263157894736844</v>
      </c>
      <c r="AA23" s="149">
        <v>0.5</v>
      </c>
      <c r="AB23" s="149">
        <v>0.61052631578947369</v>
      </c>
      <c r="AC23" s="150">
        <v>172</v>
      </c>
      <c r="AD23" s="150">
        <v>190</v>
      </c>
      <c r="AE23" s="165">
        <v>232</v>
      </c>
      <c r="AF23" s="148">
        <v>5.9</v>
      </c>
      <c r="AG23" s="148">
        <v>4.8</v>
      </c>
      <c r="AH23" s="148">
        <v>5.05</v>
      </c>
      <c r="AI23" s="149">
        <v>1.47</v>
      </c>
      <c r="AJ23" s="149">
        <v>1.47</v>
      </c>
      <c r="AK23" s="149">
        <v>1.57</v>
      </c>
      <c r="AL23" s="149">
        <v>9.34</v>
      </c>
      <c r="AM23" s="149">
        <v>7.95</v>
      </c>
      <c r="AN23" s="149">
        <v>8.9700000000000006</v>
      </c>
      <c r="AO23" s="149">
        <v>70</v>
      </c>
      <c r="AP23" s="149">
        <v>79.2</v>
      </c>
      <c r="AQ23" s="149">
        <v>115.2</v>
      </c>
      <c r="AR23" s="150">
        <v>31390</v>
      </c>
      <c r="AS23" s="150">
        <v>39754</v>
      </c>
      <c r="AT23" s="150">
        <v>56656</v>
      </c>
      <c r="AU23" s="150">
        <v>60</v>
      </c>
      <c r="AV23" s="150">
        <v>80</v>
      </c>
      <c r="AW23" s="150">
        <v>120</v>
      </c>
      <c r="AX23" s="150">
        <v>1600</v>
      </c>
      <c r="AY23" s="150">
        <v>1800</v>
      </c>
      <c r="AZ23" s="150">
        <v>1900</v>
      </c>
      <c r="BA23" s="150">
        <v>4.6184746332476987</v>
      </c>
      <c r="BB23" s="150">
        <v>4.5759064953131174</v>
      </c>
      <c r="BC23" s="150">
        <v>4.5644184627972111</v>
      </c>
      <c r="BD23" s="150">
        <v>142</v>
      </c>
    </row>
    <row r="24" spans="1:56" ht="11.25">
      <c r="A24" s="161">
        <v>44</v>
      </c>
      <c r="B24" s="150" t="s">
        <v>146</v>
      </c>
      <c r="C24" s="150" t="s">
        <v>52</v>
      </c>
      <c r="D24" s="162">
        <v>0.86456999999999995</v>
      </c>
      <c r="E24" s="162">
        <v>0.28523999999999999</v>
      </c>
      <c r="F24" s="162">
        <v>0.51026000000000005</v>
      </c>
      <c r="G24" s="150">
        <f>'Designs Table'!G46</f>
        <v>7</v>
      </c>
      <c r="H24" s="150">
        <f>'Designs Table'!H46</f>
        <v>7</v>
      </c>
      <c r="I24" s="150">
        <f>'Designs Table'!I46</f>
        <v>8</v>
      </c>
      <c r="J24" s="148">
        <v>11.155010384531819</v>
      </c>
      <c r="K24" s="148">
        <v>4.1308943998185494</v>
      </c>
      <c r="L24" s="163">
        <v>0.30900000000000022</v>
      </c>
      <c r="M24" s="163">
        <v>0.33600000000000024</v>
      </c>
      <c r="N24" s="163">
        <v>0.34500000000000025</v>
      </c>
      <c r="O24" s="164">
        <v>31317579.999999996</v>
      </c>
      <c r="P24" s="164">
        <v>38512950</v>
      </c>
      <c r="Q24" s="164">
        <v>53893770</v>
      </c>
      <c r="R24" s="164">
        <v>8137587.8521352774</v>
      </c>
      <c r="S24" s="164">
        <v>4.1308943998185494</v>
      </c>
      <c r="T24" s="164">
        <v>9987912</v>
      </c>
      <c r="U24" s="164">
        <v>75666</v>
      </c>
      <c r="V24" s="164">
        <v>591974.4293857998</v>
      </c>
      <c r="W24" s="149">
        <v>0.9007142857142858</v>
      </c>
      <c r="X24" s="149">
        <v>0.9007142857142858</v>
      </c>
      <c r="Y24" s="149">
        <v>0.9007142857142858</v>
      </c>
      <c r="Z24" s="149">
        <v>0.46842105263157896</v>
      </c>
      <c r="AA24" s="149">
        <v>0.5</v>
      </c>
      <c r="AB24" s="149">
        <v>0.61052631578947369</v>
      </c>
      <c r="AC24" s="150">
        <v>178</v>
      </c>
      <c r="AD24" s="150">
        <v>190</v>
      </c>
      <c r="AE24" s="165">
        <v>232</v>
      </c>
      <c r="AF24" s="148">
        <v>5.8</v>
      </c>
      <c r="AG24" s="148">
        <v>4.8</v>
      </c>
      <c r="AH24" s="148">
        <v>5.05</v>
      </c>
      <c r="AI24" s="149">
        <v>1.4</v>
      </c>
      <c r="AJ24" s="149">
        <v>1.47</v>
      </c>
      <c r="AK24" s="149">
        <v>1.57</v>
      </c>
      <c r="AL24" s="149">
        <v>8.75</v>
      </c>
      <c r="AM24" s="149">
        <v>7.95</v>
      </c>
      <c r="AN24" s="149">
        <v>8.9700000000000006</v>
      </c>
      <c r="AO24" s="149">
        <v>68</v>
      </c>
      <c r="AP24" s="149">
        <v>79.2</v>
      </c>
      <c r="AQ24" s="149">
        <v>115.2</v>
      </c>
      <c r="AR24" s="150">
        <v>31847</v>
      </c>
      <c r="AS24" s="150">
        <v>39754</v>
      </c>
      <c r="AT24" s="150">
        <v>56656</v>
      </c>
      <c r="AU24" s="150">
        <v>60</v>
      </c>
      <c r="AV24" s="150">
        <v>80</v>
      </c>
      <c r="AW24" s="150">
        <v>120</v>
      </c>
      <c r="AX24" s="150">
        <v>1600</v>
      </c>
      <c r="AY24" s="150">
        <v>1800</v>
      </c>
      <c r="AZ24" s="150">
        <v>1900</v>
      </c>
      <c r="BA24" s="150">
        <v>4.6122758194035134</v>
      </c>
      <c r="BB24" s="150">
        <v>4.5759064953131174</v>
      </c>
      <c r="BC24" s="150">
        <v>4.5644184627972111</v>
      </c>
      <c r="BD24" s="150">
        <v>142</v>
      </c>
    </row>
    <row r="25" spans="1:56" ht="11.25">
      <c r="A25" s="161">
        <v>45</v>
      </c>
      <c r="B25" s="150" t="s">
        <v>146</v>
      </c>
      <c r="C25" s="150" t="s">
        <v>52</v>
      </c>
      <c r="D25" s="162">
        <v>0.82121</v>
      </c>
      <c r="E25" s="162">
        <v>0.44078000000000001</v>
      </c>
      <c r="F25" s="162">
        <v>0.37119999999999997</v>
      </c>
      <c r="G25" s="150">
        <f>'Designs Table'!G47</f>
        <v>6</v>
      </c>
      <c r="H25" s="150">
        <f>'Designs Table'!H47</f>
        <v>11</v>
      </c>
      <c r="I25" s="150">
        <f>'Designs Table'!I47</f>
        <v>6</v>
      </c>
      <c r="J25" s="148">
        <v>13.317051102994604</v>
      </c>
      <c r="K25" s="148">
        <v>4.4656410027681988</v>
      </c>
      <c r="L25" s="163">
        <v>0.31000000000000022</v>
      </c>
      <c r="M25" s="163">
        <v>0.35100000000000026</v>
      </c>
      <c r="N25" s="163">
        <v>0.34900000000000025</v>
      </c>
      <c r="O25" s="164">
        <v>31769849.999999996</v>
      </c>
      <c r="P25" s="164">
        <v>45733800</v>
      </c>
      <c r="Q25" s="164">
        <v>64699110.000000007</v>
      </c>
      <c r="R25" s="164">
        <v>8546710.5374097191</v>
      </c>
      <c r="S25" s="164">
        <v>4.4656410027681988</v>
      </c>
      <c r="T25" s="164">
        <v>10442784.000000002</v>
      </c>
      <c r="U25" s="164">
        <v>79112</v>
      </c>
      <c r="V25" s="164">
        <v>536696.77944428206</v>
      </c>
      <c r="W25" s="149">
        <v>0.9007142857142858</v>
      </c>
      <c r="X25" s="149">
        <v>0.9007142857142858</v>
      </c>
      <c r="Y25" s="149">
        <v>0.9007142857142858</v>
      </c>
      <c r="Z25" s="149">
        <v>0.43157894736842106</v>
      </c>
      <c r="AA25" s="149">
        <v>0.58421052631578951</v>
      </c>
      <c r="AB25" s="149">
        <v>0.71578947368421053</v>
      </c>
      <c r="AC25" s="150">
        <v>164</v>
      </c>
      <c r="AD25" s="150">
        <v>222</v>
      </c>
      <c r="AE25" s="165">
        <v>272</v>
      </c>
      <c r="AF25" s="148">
        <v>5.5</v>
      </c>
      <c r="AG25" s="148">
        <v>5.84</v>
      </c>
      <c r="AH25" s="148">
        <v>5.3</v>
      </c>
      <c r="AI25" s="149">
        <v>1.44</v>
      </c>
      <c r="AJ25" s="149">
        <v>1.59</v>
      </c>
      <c r="AK25" s="149">
        <v>1.57</v>
      </c>
      <c r="AL25" s="149">
        <v>9.34</v>
      </c>
      <c r="AM25" s="149">
        <v>9.66</v>
      </c>
      <c r="AN25" s="149">
        <v>9.44</v>
      </c>
      <c r="AO25" s="149">
        <v>70</v>
      </c>
      <c r="AP25" s="149">
        <v>95.1</v>
      </c>
      <c r="AQ25" s="149">
        <v>124.6</v>
      </c>
      <c r="AR25" s="150">
        <v>32344</v>
      </c>
      <c r="AS25" s="150">
        <v>47689</v>
      </c>
      <c r="AT25" s="150">
        <v>68530</v>
      </c>
      <c r="AU25" s="150">
        <v>60</v>
      </c>
      <c r="AV25" s="150">
        <v>100</v>
      </c>
      <c r="AW25" s="150">
        <v>174</v>
      </c>
      <c r="AX25" s="150">
        <v>1600</v>
      </c>
      <c r="AY25" s="150">
        <v>1600</v>
      </c>
      <c r="AZ25" s="150">
        <v>1550</v>
      </c>
      <c r="BA25" s="150">
        <v>4.6110200212233927</v>
      </c>
      <c r="BB25" s="150">
        <v>4.5548372558781534</v>
      </c>
      <c r="BC25" s="150">
        <v>4.5589861088269537</v>
      </c>
      <c r="BD25" s="150">
        <v>125</v>
      </c>
    </row>
    <row r="26" spans="1:56" ht="11.25">
      <c r="A26" s="161">
        <v>46</v>
      </c>
      <c r="B26" s="150" t="s">
        <v>146</v>
      </c>
      <c r="C26" s="150" t="s">
        <v>52</v>
      </c>
      <c r="D26" s="162">
        <v>0.76214000000000004</v>
      </c>
      <c r="E26" s="162">
        <v>0.32534999999999997</v>
      </c>
      <c r="F26" s="162">
        <v>8.337E-2</v>
      </c>
      <c r="G26" s="150">
        <f>'Designs Table'!G48</f>
        <v>6</v>
      </c>
      <c r="H26" s="150">
        <f>'Designs Table'!H48</f>
        <v>8</v>
      </c>
      <c r="I26" s="150">
        <f>'Designs Table'!I48</f>
        <v>2</v>
      </c>
      <c r="J26" s="148">
        <v>11.712451359419376</v>
      </c>
      <c r="K26" s="148">
        <v>4.2937271044125778</v>
      </c>
      <c r="L26" s="163">
        <v>0.31000000000000022</v>
      </c>
      <c r="M26" s="163">
        <v>0.33800000000000024</v>
      </c>
      <c r="N26" s="163">
        <v>0.35100000000000026</v>
      </c>
      <c r="O26" s="164">
        <v>31769849.999999996</v>
      </c>
      <c r="P26" s="164">
        <v>39009809.999999993</v>
      </c>
      <c r="Q26" s="164">
        <v>56389900</v>
      </c>
      <c r="R26" s="164">
        <v>7488097.3254653998</v>
      </c>
      <c r="S26" s="164">
        <v>4.2937271044125778</v>
      </c>
      <c r="T26" s="164">
        <v>9083580</v>
      </c>
      <c r="U26" s="164">
        <v>68815</v>
      </c>
      <c r="V26" s="164">
        <v>539976.10230624117</v>
      </c>
      <c r="W26" s="149">
        <v>0.9007142857142858</v>
      </c>
      <c r="X26" s="149">
        <v>0.9007142857142858</v>
      </c>
      <c r="Y26" s="149">
        <v>0.9007142857142858</v>
      </c>
      <c r="Z26" s="149">
        <v>0.43684210526315792</v>
      </c>
      <c r="AA26" s="149">
        <v>0.51578947368421058</v>
      </c>
      <c r="AB26" s="149">
        <v>0.52105263157894732</v>
      </c>
      <c r="AC26" s="150">
        <v>166</v>
      </c>
      <c r="AD26" s="150">
        <v>196</v>
      </c>
      <c r="AE26" s="165">
        <v>198</v>
      </c>
      <c r="AF26" s="148">
        <v>5.5</v>
      </c>
      <c r="AG26" s="148">
        <v>5.5</v>
      </c>
      <c r="AH26" s="148">
        <v>6.2</v>
      </c>
      <c r="AI26" s="149">
        <v>1.44</v>
      </c>
      <c r="AJ26" s="149">
        <v>1.47</v>
      </c>
      <c r="AK26" s="149">
        <v>1.65</v>
      </c>
      <c r="AL26" s="149">
        <v>9.34</v>
      </c>
      <c r="AM26" s="149">
        <v>9.15</v>
      </c>
      <c r="AN26" s="149">
        <v>8.76</v>
      </c>
      <c r="AO26" s="149">
        <v>70</v>
      </c>
      <c r="AP26" s="149">
        <v>79.2</v>
      </c>
      <c r="AQ26" s="149">
        <v>120</v>
      </c>
      <c r="AR26" s="150">
        <v>32344</v>
      </c>
      <c r="AS26" s="150">
        <v>40300</v>
      </c>
      <c r="AT26" s="150">
        <v>59399</v>
      </c>
      <c r="AU26" s="150">
        <v>60</v>
      </c>
      <c r="AV26" s="150">
        <v>80</v>
      </c>
      <c r="AW26" s="150">
        <v>112</v>
      </c>
      <c r="AX26" s="150">
        <v>1600</v>
      </c>
      <c r="AY26" s="150">
        <v>1800</v>
      </c>
      <c r="AZ26" s="150">
        <v>2200</v>
      </c>
      <c r="BA26" s="150">
        <v>4.6110200212233927</v>
      </c>
      <c r="BB26" s="150">
        <v>4.5735241744558648</v>
      </c>
      <c r="BC26" s="150">
        <v>4.5556065086865107</v>
      </c>
      <c r="BD26" s="150">
        <v>133</v>
      </c>
    </row>
    <row r="27" spans="1:56" ht="11.25">
      <c r="A27" s="161">
        <v>47</v>
      </c>
      <c r="B27" s="150" t="s">
        <v>146</v>
      </c>
      <c r="C27" s="150" t="s">
        <v>52</v>
      </c>
      <c r="D27" s="162">
        <v>0.77905000000000002</v>
      </c>
      <c r="E27" s="162">
        <v>0.59089999999999998</v>
      </c>
      <c r="F27" s="162">
        <v>0.80061000000000004</v>
      </c>
      <c r="G27" s="150">
        <f>'Designs Table'!G49</f>
        <v>6</v>
      </c>
      <c r="H27" s="150">
        <f>'Designs Table'!H49</f>
        <v>15</v>
      </c>
      <c r="I27" s="150">
        <f>'Designs Table'!I49</f>
        <v>13</v>
      </c>
      <c r="J27" s="148">
        <v>11.482598522015149</v>
      </c>
      <c r="K27" s="148">
        <v>4.1930354362765394</v>
      </c>
      <c r="L27" s="163">
        <v>0.31000000000000022</v>
      </c>
      <c r="M27" s="163">
        <v>0.33800000000000024</v>
      </c>
      <c r="N27" s="163">
        <v>0.34500000000000025</v>
      </c>
      <c r="O27" s="164">
        <v>31769849.999999996</v>
      </c>
      <c r="P27" s="164">
        <v>39352879.999999993</v>
      </c>
      <c r="Q27" s="164">
        <v>55799310</v>
      </c>
      <c r="R27" s="164">
        <v>8098900.8332986692</v>
      </c>
      <c r="S27" s="164">
        <v>4.1930354362765394</v>
      </c>
      <c r="T27" s="164">
        <v>9903036</v>
      </c>
      <c r="U27" s="164">
        <v>75023</v>
      </c>
      <c r="V27" s="164">
        <v>573516.75831992389</v>
      </c>
      <c r="W27" s="149">
        <v>0.9007142857142858</v>
      </c>
      <c r="X27" s="149">
        <v>0.9007142857142858</v>
      </c>
      <c r="Y27" s="149">
        <v>0.9007142857142858</v>
      </c>
      <c r="Z27" s="149">
        <v>0.43684210526315792</v>
      </c>
      <c r="AA27" s="149">
        <v>0.56315789473684208</v>
      </c>
      <c r="AB27" s="149">
        <v>0.58421052631578951</v>
      </c>
      <c r="AC27" s="150">
        <v>166</v>
      </c>
      <c r="AD27" s="150">
        <v>214</v>
      </c>
      <c r="AE27" s="165">
        <v>222</v>
      </c>
      <c r="AF27" s="148">
        <v>5.5</v>
      </c>
      <c r="AG27" s="148">
        <v>5.48</v>
      </c>
      <c r="AH27" s="148">
        <v>6.4</v>
      </c>
      <c r="AI27" s="149">
        <v>1.44</v>
      </c>
      <c r="AJ27" s="149">
        <v>1.46</v>
      </c>
      <c r="AK27" s="149">
        <v>1.67</v>
      </c>
      <c r="AL27" s="149">
        <v>9.34</v>
      </c>
      <c r="AM27" s="149">
        <v>9.17</v>
      </c>
      <c r="AN27" s="149">
        <v>7.85</v>
      </c>
      <c r="AO27" s="149">
        <v>70</v>
      </c>
      <c r="AP27" s="149">
        <v>82.6</v>
      </c>
      <c r="AQ27" s="149">
        <v>130</v>
      </c>
      <c r="AR27" s="150">
        <v>32344</v>
      </c>
      <c r="AS27" s="150">
        <v>40677</v>
      </c>
      <c r="AT27" s="150">
        <v>58750</v>
      </c>
      <c r="AU27" s="150">
        <v>60</v>
      </c>
      <c r="AV27" s="150">
        <v>88</v>
      </c>
      <c r="AW27" s="150">
        <v>120</v>
      </c>
      <c r="AX27" s="150">
        <v>1600</v>
      </c>
      <c r="AY27" s="150">
        <v>1600</v>
      </c>
      <c r="AZ27" s="150">
        <v>1900</v>
      </c>
      <c r="BA27" s="150">
        <v>4.6110200212233927</v>
      </c>
      <c r="BB27" s="150">
        <v>4.5733552173118861</v>
      </c>
      <c r="BC27" s="150">
        <v>4.564440602720806</v>
      </c>
      <c r="BD27" s="150">
        <v>140</v>
      </c>
    </row>
    <row r="28" spans="1:56" ht="11.25">
      <c r="A28" s="161">
        <v>48</v>
      </c>
      <c r="B28" s="150" t="s">
        <v>146</v>
      </c>
      <c r="C28" s="150" t="s">
        <v>52</v>
      </c>
      <c r="D28" s="162">
        <v>0.66986999999999997</v>
      </c>
      <c r="E28" s="162">
        <v>0.19267000000000001</v>
      </c>
      <c r="F28" s="162">
        <v>0.54569999999999996</v>
      </c>
      <c r="G28" s="150">
        <f>'Designs Table'!G50</f>
        <v>5</v>
      </c>
      <c r="H28" s="150">
        <f>'Designs Table'!H50</f>
        <v>5</v>
      </c>
      <c r="I28" s="150">
        <f>'Designs Table'!I50</f>
        <v>9</v>
      </c>
      <c r="J28" s="148">
        <v>11.612819836377044</v>
      </c>
      <c r="K28" s="148">
        <v>3.8785958048854527</v>
      </c>
      <c r="L28" s="163">
        <v>0.30500000000000022</v>
      </c>
      <c r="M28" s="163">
        <v>0.34800000000000025</v>
      </c>
      <c r="N28" s="163">
        <v>0.34300000000000025</v>
      </c>
      <c r="O28" s="164">
        <v>30901709.999999989</v>
      </c>
      <c r="P28" s="164">
        <v>44128559.999999993</v>
      </c>
      <c r="Q28" s="164">
        <v>52044650.000000007</v>
      </c>
      <c r="R28" s="164">
        <v>8533765.8396839276</v>
      </c>
      <c r="S28" s="164">
        <v>3.8785958048854527</v>
      </c>
      <c r="T28" s="164">
        <v>10407144.000000002</v>
      </c>
      <c r="U28" s="164">
        <v>78842</v>
      </c>
      <c r="V28" s="164">
        <v>612622.9989958189</v>
      </c>
      <c r="W28" s="149">
        <v>0.9007142857142858</v>
      </c>
      <c r="X28" s="149">
        <v>0.9007142857142858</v>
      </c>
      <c r="Y28" s="149">
        <v>0.9007142857142858</v>
      </c>
      <c r="Z28" s="149">
        <v>0.45263157894736844</v>
      </c>
      <c r="AA28" s="149">
        <v>0.58421052631578951</v>
      </c>
      <c r="AB28" s="149">
        <v>0.62105263157894741</v>
      </c>
      <c r="AC28" s="150">
        <v>172</v>
      </c>
      <c r="AD28" s="150">
        <v>222</v>
      </c>
      <c r="AE28" s="165">
        <v>236</v>
      </c>
      <c r="AF28" s="148">
        <v>5.9</v>
      </c>
      <c r="AG28" s="148">
        <v>5.63</v>
      </c>
      <c r="AH28" s="148">
        <v>6.5</v>
      </c>
      <c r="AI28" s="149">
        <v>1.47</v>
      </c>
      <c r="AJ28" s="149">
        <v>1.54</v>
      </c>
      <c r="AK28" s="149">
        <v>1.55</v>
      </c>
      <c r="AL28" s="149">
        <v>9.34</v>
      </c>
      <c r="AM28" s="149">
        <v>8</v>
      </c>
      <c r="AN28" s="149">
        <v>8.89</v>
      </c>
      <c r="AO28" s="149">
        <v>70</v>
      </c>
      <c r="AP28" s="149">
        <v>92.9</v>
      </c>
      <c r="AQ28" s="149">
        <v>111.8</v>
      </c>
      <c r="AR28" s="150">
        <v>31390</v>
      </c>
      <c r="AS28" s="150">
        <v>45925</v>
      </c>
      <c r="AT28" s="150">
        <v>54624</v>
      </c>
      <c r="AU28" s="150">
        <v>60</v>
      </c>
      <c r="AV28" s="150">
        <v>101</v>
      </c>
      <c r="AW28" s="150">
        <v>116</v>
      </c>
      <c r="AX28" s="150">
        <v>1600</v>
      </c>
      <c r="AY28" s="150">
        <v>1500</v>
      </c>
      <c r="AZ28" s="150">
        <v>2200</v>
      </c>
      <c r="BA28" s="150">
        <v>4.6184746332476987</v>
      </c>
      <c r="BB28" s="150">
        <v>4.5590791166687534</v>
      </c>
      <c r="BC28" s="150">
        <v>4.5672596776334693</v>
      </c>
      <c r="BD28" s="150">
        <v>147</v>
      </c>
    </row>
    <row r="29" spans="1:56" ht="11.25">
      <c r="A29" s="161">
        <v>49</v>
      </c>
      <c r="B29" s="150" t="s">
        <v>147</v>
      </c>
      <c r="C29" s="150" t="s">
        <v>52</v>
      </c>
      <c r="D29" s="162">
        <v>0.70472999999999997</v>
      </c>
      <c r="E29" s="162">
        <v>0.47874</v>
      </c>
      <c r="F29" s="162">
        <v>0.37119999999999997</v>
      </c>
      <c r="G29" s="150">
        <f>'Designs Table'!G51</f>
        <v>5</v>
      </c>
      <c r="H29" s="150">
        <f>'Designs Table'!H51</f>
        <v>12</v>
      </c>
      <c r="I29" s="150">
        <f>'Designs Table'!I51</f>
        <v>6</v>
      </c>
      <c r="J29" s="148">
        <v>13.392540524347725</v>
      </c>
      <c r="K29" s="148">
        <v>4.8074548931427525</v>
      </c>
      <c r="L29" s="163">
        <v>0.30500000000000022</v>
      </c>
      <c r="M29" s="163">
        <v>0.35500000000000026</v>
      </c>
      <c r="N29" s="163">
        <v>0.34900000000000025</v>
      </c>
      <c r="O29" s="164">
        <v>30901709.999999989</v>
      </c>
      <c r="P29" s="164">
        <v>47135200</v>
      </c>
      <c r="Q29" s="164">
        <v>64699110.000000007</v>
      </c>
      <c r="R29" s="164">
        <v>8374551.9382551443</v>
      </c>
      <c r="S29" s="164">
        <v>4.8074548931427525</v>
      </c>
      <c r="T29" s="164">
        <v>10332960</v>
      </c>
      <c r="U29" s="164">
        <v>78280</v>
      </c>
      <c r="V29" s="164">
        <v>520399.83856766007</v>
      </c>
      <c r="W29" s="149">
        <v>0.9007142857142858</v>
      </c>
      <c r="X29" s="149">
        <v>0.9007142857142858</v>
      </c>
      <c r="Y29" s="149">
        <v>0.9007142857142858</v>
      </c>
      <c r="Z29" s="149">
        <v>0.44736842105263158</v>
      </c>
      <c r="AA29" s="149">
        <v>0.57894736842105265</v>
      </c>
      <c r="AB29" s="149">
        <v>0.71052631578947367</v>
      </c>
      <c r="AC29" s="150">
        <v>170</v>
      </c>
      <c r="AD29" s="150">
        <v>220</v>
      </c>
      <c r="AE29" s="165">
        <v>270</v>
      </c>
      <c r="AF29" s="148">
        <v>5.9</v>
      </c>
      <c r="AG29" s="148">
        <v>5.51</v>
      </c>
      <c r="AH29" s="148">
        <v>5.3</v>
      </c>
      <c r="AI29" s="149">
        <v>1.47</v>
      </c>
      <c r="AJ29" s="149">
        <v>1.48</v>
      </c>
      <c r="AK29" s="149">
        <v>1.57</v>
      </c>
      <c r="AL29" s="149">
        <v>9.34</v>
      </c>
      <c r="AM29" s="149">
        <v>9.2899999999999991</v>
      </c>
      <c r="AN29" s="149">
        <v>9.44</v>
      </c>
      <c r="AO29" s="149">
        <v>70</v>
      </c>
      <c r="AP29" s="149">
        <v>99.2</v>
      </c>
      <c r="AQ29" s="149">
        <v>124.6</v>
      </c>
      <c r="AR29" s="150">
        <v>31390</v>
      </c>
      <c r="AS29" s="150">
        <v>49229</v>
      </c>
      <c r="AT29" s="150">
        <v>68530</v>
      </c>
      <c r="AU29" s="150">
        <v>60</v>
      </c>
      <c r="AV29" s="150">
        <v>105</v>
      </c>
      <c r="AW29" s="150">
        <v>174</v>
      </c>
      <c r="AX29" s="150">
        <v>1600</v>
      </c>
      <c r="AY29" s="150">
        <v>1600</v>
      </c>
      <c r="AZ29" s="150">
        <v>1550</v>
      </c>
      <c r="BA29" s="150">
        <v>4.6184746332476987</v>
      </c>
      <c r="BB29" s="150">
        <v>4.5502803747769036</v>
      </c>
      <c r="BC29" s="150">
        <v>4.5589861088269537</v>
      </c>
      <c r="BD29" s="150">
        <v>122</v>
      </c>
    </row>
    <row r="30" spans="1:56" ht="11.25">
      <c r="A30" s="161">
        <v>50</v>
      </c>
      <c r="B30" s="150" t="s">
        <v>146</v>
      </c>
      <c r="C30" s="150" t="s">
        <v>52</v>
      </c>
      <c r="D30" s="162">
        <v>0.60346</v>
      </c>
      <c r="E30" s="162">
        <v>0.10753</v>
      </c>
      <c r="F30" s="162">
        <v>0.82182999999999995</v>
      </c>
      <c r="G30" s="150">
        <f>'Designs Table'!G52</f>
        <v>5</v>
      </c>
      <c r="H30" s="150">
        <f>'Designs Table'!H52</f>
        <v>3</v>
      </c>
      <c r="I30" s="150">
        <f>'Designs Table'!I52</f>
        <v>13</v>
      </c>
      <c r="J30" s="148">
        <v>12.16877229158899</v>
      </c>
      <c r="K30" s="148">
        <v>4.1177021775705764</v>
      </c>
      <c r="L30" s="163">
        <v>0.30500000000000022</v>
      </c>
      <c r="M30" s="163">
        <v>0.35000000000000026</v>
      </c>
      <c r="N30" s="163">
        <v>0.34500000000000025</v>
      </c>
      <c r="O30" s="164">
        <v>30901709.999999989</v>
      </c>
      <c r="P30" s="164">
        <v>45245129.999999993</v>
      </c>
      <c r="Q30" s="164">
        <v>55799310</v>
      </c>
      <c r="R30" s="164">
        <v>8129118.2220302932</v>
      </c>
      <c r="S30" s="164">
        <v>4.1177021775705764</v>
      </c>
      <c r="T30" s="164">
        <v>9849312</v>
      </c>
      <c r="U30" s="164">
        <v>74616</v>
      </c>
      <c r="V30" s="164">
        <v>559874.22805778077</v>
      </c>
      <c r="W30" s="149">
        <v>0.9007142857142858</v>
      </c>
      <c r="X30" s="149">
        <v>0.9007142857142858</v>
      </c>
      <c r="Y30" s="149">
        <v>0.9007142857142858</v>
      </c>
      <c r="Z30" s="149">
        <v>0.45263157894736844</v>
      </c>
      <c r="AA30" s="149">
        <v>0.5368421052631579</v>
      </c>
      <c r="AB30" s="149">
        <v>0.58421052631578951</v>
      </c>
      <c r="AC30" s="150">
        <v>172</v>
      </c>
      <c r="AD30" s="150">
        <v>204</v>
      </c>
      <c r="AE30" s="165">
        <v>222</v>
      </c>
      <c r="AF30" s="148">
        <v>5.9</v>
      </c>
      <c r="AG30" s="148">
        <v>5.71</v>
      </c>
      <c r="AH30" s="148">
        <v>6.4</v>
      </c>
      <c r="AI30" s="149">
        <v>1.47</v>
      </c>
      <c r="AJ30" s="149">
        <v>1.51</v>
      </c>
      <c r="AK30" s="149">
        <v>1.67</v>
      </c>
      <c r="AL30" s="149">
        <v>9.34</v>
      </c>
      <c r="AM30" s="149">
        <v>8.56</v>
      </c>
      <c r="AN30" s="149">
        <v>7.85</v>
      </c>
      <c r="AO30" s="149">
        <v>70</v>
      </c>
      <c r="AP30" s="149">
        <v>96.2</v>
      </c>
      <c r="AQ30" s="149">
        <v>130</v>
      </c>
      <c r="AR30" s="150">
        <v>31390</v>
      </c>
      <c r="AS30" s="150">
        <v>47152</v>
      </c>
      <c r="AT30" s="150">
        <v>58750</v>
      </c>
      <c r="AU30" s="150">
        <v>60</v>
      </c>
      <c r="AV30" s="150">
        <v>92</v>
      </c>
      <c r="AW30" s="150">
        <v>120</v>
      </c>
      <c r="AX30" s="150">
        <v>1600</v>
      </c>
      <c r="AY30" s="150">
        <v>2200</v>
      </c>
      <c r="AZ30" s="150">
        <v>1900</v>
      </c>
      <c r="BA30" s="150">
        <v>4.6184746332476987</v>
      </c>
      <c r="BB30" s="150">
        <v>4.5559256562029296</v>
      </c>
      <c r="BC30" s="150">
        <v>4.564440602720806</v>
      </c>
      <c r="BD30" s="150">
        <v>137</v>
      </c>
    </row>
    <row r="31" spans="1:56" ht="11.25">
      <c r="A31" s="161">
        <v>51</v>
      </c>
      <c r="B31" s="150" t="s">
        <v>146</v>
      </c>
      <c r="C31" s="150" t="s">
        <v>52</v>
      </c>
      <c r="D31" s="162">
        <v>0.75688999999999995</v>
      </c>
      <c r="E31" s="162">
        <v>0.52663000000000004</v>
      </c>
      <c r="F31" s="162">
        <v>0.12845999999999999</v>
      </c>
      <c r="G31" s="150">
        <f>'Designs Table'!G53</f>
        <v>6</v>
      </c>
      <c r="H31" s="150">
        <f>'Designs Table'!H53</f>
        <v>13</v>
      </c>
      <c r="I31" s="150">
        <f>'Designs Table'!I53</f>
        <v>2</v>
      </c>
      <c r="J31" s="148">
        <v>11.990944617042842</v>
      </c>
      <c r="K31" s="148">
        <v>4.0716807847184917</v>
      </c>
      <c r="L31" s="163">
        <v>0.31000000000000022</v>
      </c>
      <c r="M31" s="163">
        <v>0.34200000000000025</v>
      </c>
      <c r="N31" s="163">
        <v>0.35100000000000026</v>
      </c>
      <c r="O31" s="164">
        <v>31769849.999999996</v>
      </c>
      <c r="P31" s="164">
        <v>40969949.999999993</v>
      </c>
      <c r="Q31" s="164">
        <v>56389900</v>
      </c>
      <c r="R31" s="164">
        <v>7835704.7023917409</v>
      </c>
      <c r="S31" s="164">
        <v>4.0716807847184917</v>
      </c>
      <c r="T31" s="164">
        <v>9487236</v>
      </c>
      <c r="U31" s="164">
        <v>71873</v>
      </c>
      <c r="V31" s="164">
        <v>564348.4193645647</v>
      </c>
      <c r="W31" s="149">
        <v>0.9007142857142858</v>
      </c>
      <c r="X31" s="149">
        <v>0.9007142857142858</v>
      </c>
      <c r="Y31" s="149">
        <v>0.9007142857142858</v>
      </c>
      <c r="Z31" s="149">
        <v>0.43684210526315792</v>
      </c>
      <c r="AA31" s="149">
        <v>0.58421052631578951</v>
      </c>
      <c r="AB31" s="149">
        <v>0.51578947368421058</v>
      </c>
      <c r="AC31" s="150">
        <v>166</v>
      </c>
      <c r="AD31" s="150">
        <v>222</v>
      </c>
      <c r="AE31" s="165">
        <v>196</v>
      </c>
      <c r="AF31" s="148">
        <v>5.5</v>
      </c>
      <c r="AG31" s="148">
        <v>6.4</v>
      </c>
      <c r="AH31" s="148">
        <v>6.2</v>
      </c>
      <c r="AI31" s="149">
        <v>1.44</v>
      </c>
      <c r="AJ31" s="149">
        <v>1.46</v>
      </c>
      <c r="AK31" s="149">
        <v>1.65</v>
      </c>
      <c r="AL31" s="149">
        <v>9.34</v>
      </c>
      <c r="AM31" s="149">
        <v>8.17</v>
      </c>
      <c r="AN31" s="149">
        <v>8.76</v>
      </c>
      <c r="AO31" s="149">
        <v>70</v>
      </c>
      <c r="AP31" s="149">
        <v>84.5</v>
      </c>
      <c r="AQ31" s="149">
        <v>120</v>
      </c>
      <c r="AR31" s="150">
        <v>32344</v>
      </c>
      <c r="AS31" s="150">
        <v>42454</v>
      </c>
      <c r="AT31" s="150">
        <v>59399</v>
      </c>
      <c r="AU31" s="150">
        <v>60</v>
      </c>
      <c r="AV31" s="150">
        <v>90</v>
      </c>
      <c r="AW31" s="150">
        <v>112</v>
      </c>
      <c r="AX31" s="150">
        <v>1600</v>
      </c>
      <c r="AY31" s="150">
        <v>1900</v>
      </c>
      <c r="AZ31" s="150">
        <v>2200</v>
      </c>
      <c r="BA31" s="150">
        <v>4.6110200212233927</v>
      </c>
      <c r="BB31" s="150">
        <v>4.5669877904647587</v>
      </c>
      <c r="BC31" s="150">
        <v>4.5556065086865107</v>
      </c>
      <c r="BD31" s="150">
        <v>138</v>
      </c>
    </row>
    <row r="32" spans="1:56" ht="11.25">
      <c r="A32" s="161">
        <v>53</v>
      </c>
      <c r="B32" s="150" t="s">
        <v>146</v>
      </c>
      <c r="C32" s="150" t="s">
        <v>52</v>
      </c>
      <c r="D32" s="162">
        <v>0.57393000000000005</v>
      </c>
      <c r="E32" s="162">
        <v>0.82521</v>
      </c>
      <c r="F32" s="162">
        <v>0.61539999999999995</v>
      </c>
      <c r="G32" s="150">
        <f>'Designs Table'!G55</f>
        <v>5</v>
      </c>
      <c r="H32" s="150">
        <f>'Designs Table'!H55</f>
        <v>20</v>
      </c>
      <c r="I32" s="150">
        <f>'Designs Table'!I55</f>
        <v>10</v>
      </c>
      <c r="J32" s="148">
        <v>11.587140736003617</v>
      </c>
      <c r="K32" s="148">
        <v>5.000885762047492</v>
      </c>
      <c r="L32" s="163">
        <v>0.30500000000000022</v>
      </c>
      <c r="M32" s="163">
        <v>0.34900000000000025</v>
      </c>
      <c r="N32" s="163">
        <v>0.34100000000000025</v>
      </c>
      <c r="O32" s="164">
        <v>30901709.999999989</v>
      </c>
      <c r="P32" s="164">
        <v>43313199.999999985</v>
      </c>
      <c r="Q32" s="164">
        <v>53055660</v>
      </c>
      <c r="R32" s="164">
        <v>7655220.1336277993</v>
      </c>
      <c r="S32" s="164">
        <v>5.000885762047492</v>
      </c>
      <c r="T32" s="164">
        <v>9502680</v>
      </c>
      <c r="U32" s="164">
        <v>71990</v>
      </c>
      <c r="V32" s="164">
        <v>513163.6733918438</v>
      </c>
      <c r="W32" s="149">
        <v>0.9007142857142858</v>
      </c>
      <c r="X32" s="149">
        <v>0.9007142857142858</v>
      </c>
      <c r="Y32" s="149">
        <v>0.9007142857142858</v>
      </c>
      <c r="Z32" s="149">
        <v>0.45263157894736844</v>
      </c>
      <c r="AA32" s="149">
        <v>0.46842105263157896</v>
      </c>
      <c r="AB32" s="149">
        <v>0.60526315789473684</v>
      </c>
      <c r="AC32" s="150">
        <v>172</v>
      </c>
      <c r="AD32" s="150">
        <v>178</v>
      </c>
      <c r="AE32" s="165">
        <v>230</v>
      </c>
      <c r="AF32" s="148">
        <v>5.9</v>
      </c>
      <c r="AG32" s="148">
        <v>3.04</v>
      </c>
      <c r="AH32" s="148">
        <v>6.4</v>
      </c>
      <c r="AI32" s="149">
        <v>1.47</v>
      </c>
      <c r="AJ32" s="149">
        <v>1.18</v>
      </c>
      <c r="AK32" s="149">
        <v>1.59</v>
      </c>
      <c r="AL32" s="149">
        <v>9.34</v>
      </c>
      <c r="AM32" s="149">
        <v>9.58</v>
      </c>
      <c r="AN32" s="149">
        <v>9.35</v>
      </c>
      <c r="AO32" s="149">
        <v>70</v>
      </c>
      <c r="AP32" s="149">
        <v>96</v>
      </c>
      <c r="AQ32" s="149">
        <v>121.5</v>
      </c>
      <c r="AR32" s="150">
        <v>31390</v>
      </c>
      <c r="AS32" s="150">
        <v>45029</v>
      </c>
      <c r="AT32" s="150">
        <v>55735</v>
      </c>
      <c r="AU32" s="150">
        <v>60</v>
      </c>
      <c r="AV32" s="150">
        <v>100</v>
      </c>
      <c r="AW32" s="150">
        <v>120</v>
      </c>
      <c r="AX32" s="150">
        <v>1600</v>
      </c>
      <c r="AY32" s="150">
        <v>1000</v>
      </c>
      <c r="AZ32" s="150">
        <v>1800</v>
      </c>
      <c r="BA32" s="150">
        <v>4.6184746332476987</v>
      </c>
      <c r="BB32" s="150">
        <v>4.5584377477552449</v>
      </c>
      <c r="BC32" s="150">
        <v>4.5696597899048559</v>
      </c>
      <c r="BD32" s="150">
        <v>128</v>
      </c>
    </row>
    <row r="33" spans="1:56" ht="11.25">
      <c r="A33" s="161">
        <v>57</v>
      </c>
      <c r="B33" s="150" t="s">
        <v>146</v>
      </c>
      <c r="C33" s="150" t="s">
        <v>52</v>
      </c>
      <c r="D33" s="162">
        <v>0.71819999999999995</v>
      </c>
      <c r="E33" s="162">
        <v>0.21163000000000001</v>
      </c>
      <c r="F33" s="162">
        <v>0.71704000000000001</v>
      </c>
      <c r="G33" s="150">
        <f>'Designs Table'!G59</f>
        <v>6</v>
      </c>
      <c r="H33" s="150">
        <f>'Designs Table'!H59</f>
        <v>6</v>
      </c>
      <c r="I33" s="150">
        <f>'Designs Table'!I59</f>
        <v>11</v>
      </c>
      <c r="J33" s="148">
        <v>11.525647118986045</v>
      </c>
      <c r="K33" s="148">
        <v>3.2963972894963649</v>
      </c>
      <c r="L33" s="163">
        <v>0.31000000000000022</v>
      </c>
      <c r="M33" s="163">
        <v>0.33300000000000024</v>
      </c>
      <c r="N33" s="163">
        <v>0.35000000000000026</v>
      </c>
      <c r="O33" s="164">
        <v>31769849.999999996</v>
      </c>
      <c r="P33" s="164">
        <v>37336319.999999993</v>
      </c>
      <c r="Q33" s="164">
        <v>57064210</v>
      </c>
      <c r="R33" s="164">
        <v>8011756.6593860639</v>
      </c>
      <c r="S33" s="164">
        <v>3.2963972894963649</v>
      </c>
      <c r="T33" s="164">
        <v>9331608</v>
      </c>
      <c r="U33" s="164">
        <v>70694</v>
      </c>
      <c r="V33" s="164">
        <v>566373.48561449023</v>
      </c>
      <c r="W33" s="149">
        <v>0.9007142857142858</v>
      </c>
      <c r="X33" s="149">
        <v>0.9007142857142858</v>
      </c>
      <c r="Y33" s="149">
        <v>0.9007142857142858</v>
      </c>
      <c r="Z33" s="149">
        <v>0.43684210526315792</v>
      </c>
      <c r="AA33" s="149">
        <v>0.5</v>
      </c>
      <c r="AB33" s="149">
        <v>0.58947368421052626</v>
      </c>
      <c r="AC33" s="150">
        <v>166</v>
      </c>
      <c r="AD33" s="150">
        <v>190</v>
      </c>
      <c r="AE33" s="165">
        <v>224</v>
      </c>
      <c r="AF33" s="148">
        <v>5.5</v>
      </c>
      <c r="AG33" s="148">
        <v>5.36</v>
      </c>
      <c r="AH33" s="148">
        <v>5.95</v>
      </c>
      <c r="AI33" s="149">
        <v>1.44</v>
      </c>
      <c r="AJ33" s="149">
        <v>1.39</v>
      </c>
      <c r="AK33" s="149">
        <v>1.69</v>
      </c>
      <c r="AL33" s="149">
        <v>9.34</v>
      </c>
      <c r="AM33" s="149">
        <v>8.82</v>
      </c>
      <c r="AN33" s="149">
        <v>8.7200000000000006</v>
      </c>
      <c r="AO33" s="149">
        <v>70</v>
      </c>
      <c r="AP33" s="149">
        <v>76.400000000000006</v>
      </c>
      <c r="AQ33" s="149">
        <v>108.2</v>
      </c>
      <c r="AR33" s="150">
        <v>32344</v>
      </c>
      <c r="AS33" s="150">
        <v>38461</v>
      </c>
      <c r="AT33" s="150">
        <v>60140</v>
      </c>
      <c r="AU33" s="150">
        <v>60</v>
      </c>
      <c r="AV33" s="150">
        <v>74</v>
      </c>
      <c r="AW33" s="150">
        <v>126</v>
      </c>
      <c r="AX33" s="150">
        <v>1600</v>
      </c>
      <c r="AY33" s="150">
        <v>1830</v>
      </c>
      <c r="AZ33" s="150">
        <v>1600</v>
      </c>
      <c r="BA33" s="150">
        <v>4.6110200212233927</v>
      </c>
      <c r="BB33" s="150">
        <v>4.5790760256129364</v>
      </c>
      <c r="BC33" s="150">
        <v>4.5564661915499665</v>
      </c>
      <c r="BD33" s="150">
        <v>137</v>
      </c>
    </row>
    <row r="34" spans="1:56" ht="11.25">
      <c r="A34" s="161">
        <v>62</v>
      </c>
      <c r="B34" s="150" t="s">
        <v>146</v>
      </c>
      <c r="C34" s="150" t="s">
        <v>52</v>
      </c>
      <c r="D34" s="162">
        <v>1</v>
      </c>
      <c r="E34" s="162">
        <v>0.15053</v>
      </c>
      <c r="F34" s="162">
        <v>0.63039999999999996</v>
      </c>
      <c r="G34" s="150">
        <f>'Designs Table'!G64</f>
        <v>7</v>
      </c>
      <c r="H34" s="150">
        <f>'Designs Table'!H64</f>
        <v>4</v>
      </c>
      <c r="I34" s="150">
        <f>'Designs Table'!I64</f>
        <v>10</v>
      </c>
      <c r="J34" s="148">
        <v>11.611771873638107</v>
      </c>
      <c r="K34" s="148">
        <v>4.5450735325309779</v>
      </c>
      <c r="L34" s="163">
        <v>0.30900000000000022</v>
      </c>
      <c r="M34" s="163">
        <v>0.34300000000000025</v>
      </c>
      <c r="N34" s="163">
        <v>0.34100000000000025</v>
      </c>
      <c r="O34" s="164">
        <v>31317579.999999996</v>
      </c>
      <c r="P34" s="164">
        <v>44097619.999999993</v>
      </c>
      <c r="Q34" s="164">
        <v>53055660</v>
      </c>
      <c r="R34" s="164">
        <v>8020162.6868339796</v>
      </c>
      <c r="S34" s="164">
        <v>4.5450735325309779</v>
      </c>
      <c r="T34" s="164">
        <v>9930360</v>
      </c>
      <c r="U34" s="164">
        <v>75230</v>
      </c>
      <c r="V34" s="164">
        <v>558658.29834757233</v>
      </c>
      <c r="W34" s="149">
        <v>0.9007142857142858</v>
      </c>
      <c r="X34" s="149">
        <v>0.9007142857142858</v>
      </c>
      <c r="Y34" s="149">
        <v>0.9007142857142858</v>
      </c>
      <c r="Z34" s="149">
        <v>0.46842105263157896</v>
      </c>
      <c r="AA34" s="149">
        <v>0.48947368421052634</v>
      </c>
      <c r="AB34" s="149">
        <v>0.60526315789473684</v>
      </c>
      <c r="AC34" s="150">
        <v>178</v>
      </c>
      <c r="AD34" s="150">
        <v>186</v>
      </c>
      <c r="AE34" s="165">
        <v>230</v>
      </c>
      <c r="AF34" s="148">
        <v>5.8</v>
      </c>
      <c r="AG34" s="148">
        <v>5.0199999999999996</v>
      </c>
      <c r="AH34" s="148">
        <v>6.4</v>
      </c>
      <c r="AI34" s="149">
        <v>1.4</v>
      </c>
      <c r="AJ34" s="149">
        <v>1.52</v>
      </c>
      <c r="AK34" s="149">
        <v>1.59</v>
      </c>
      <c r="AL34" s="149">
        <v>8.75</v>
      </c>
      <c r="AM34" s="149">
        <v>8.07</v>
      </c>
      <c r="AN34" s="149">
        <v>9.35</v>
      </c>
      <c r="AO34" s="149">
        <v>68</v>
      </c>
      <c r="AP34" s="149">
        <v>110.9</v>
      </c>
      <c r="AQ34" s="149">
        <v>121.5</v>
      </c>
      <c r="AR34" s="150">
        <v>31847</v>
      </c>
      <c r="AS34" s="150">
        <v>45891</v>
      </c>
      <c r="AT34" s="150">
        <v>55735</v>
      </c>
      <c r="AU34" s="150">
        <v>60</v>
      </c>
      <c r="AV34" s="150">
        <v>90</v>
      </c>
      <c r="AW34" s="150">
        <v>120</v>
      </c>
      <c r="AX34" s="150">
        <v>1600</v>
      </c>
      <c r="AY34" s="150">
        <v>1800</v>
      </c>
      <c r="AZ34" s="150">
        <v>1800</v>
      </c>
      <c r="BA34" s="150">
        <v>4.6122758194035134</v>
      </c>
      <c r="BB34" s="150">
        <v>4.5662800660483782</v>
      </c>
      <c r="BC34" s="150">
        <v>4.5696597899048559</v>
      </c>
      <c r="BD34" s="150">
        <v>137</v>
      </c>
    </row>
    <row r="35" spans="1:56" ht="11.25">
      <c r="A35" s="161">
        <v>63</v>
      </c>
      <c r="B35" s="150" t="s">
        <v>146</v>
      </c>
      <c r="C35" s="150" t="s">
        <v>52</v>
      </c>
      <c r="D35" s="162">
        <v>0.82121</v>
      </c>
      <c r="E35" s="162">
        <v>0.44078000000000001</v>
      </c>
      <c r="F35" s="162">
        <v>0.37119999999999997</v>
      </c>
      <c r="G35" s="150">
        <f>'Designs Table'!G65</f>
        <v>6</v>
      </c>
      <c r="H35" s="150">
        <f>'Designs Table'!H65</f>
        <v>11</v>
      </c>
      <c r="I35" s="150">
        <f>'Designs Table'!I65</f>
        <v>6</v>
      </c>
      <c r="J35" s="148">
        <v>13.317051102994604</v>
      </c>
      <c r="K35" s="148">
        <v>4.4656410027681988</v>
      </c>
      <c r="L35" s="163">
        <v>0.31000000000000022</v>
      </c>
      <c r="M35" s="163">
        <v>0.35100000000000026</v>
      </c>
      <c r="N35" s="163">
        <v>0.34900000000000025</v>
      </c>
      <c r="O35" s="164">
        <v>31769849.999999996</v>
      </c>
      <c r="P35" s="164">
        <v>45733800</v>
      </c>
      <c r="Q35" s="164">
        <v>64699110.000000007</v>
      </c>
      <c r="R35" s="164">
        <v>8546710.5374097191</v>
      </c>
      <c r="S35" s="164">
        <v>4.4656410027681988</v>
      </c>
      <c r="T35" s="164">
        <v>10442784.000000002</v>
      </c>
      <c r="U35" s="164">
        <v>79112</v>
      </c>
      <c r="V35" s="164">
        <v>536696.77944428206</v>
      </c>
      <c r="W35" s="149">
        <v>0.9007142857142858</v>
      </c>
      <c r="X35" s="149">
        <v>0.9007142857142858</v>
      </c>
      <c r="Y35" s="149">
        <v>0.9007142857142858</v>
      </c>
      <c r="Z35" s="149">
        <v>0.43157894736842106</v>
      </c>
      <c r="AA35" s="149">
        <v>0.58421052631578951</v>
      </c>
      <c r="AB35" s="149">
        <v>0.71578947368421053</v>
      </c>
      <c r="AC35" s="150">
        <v>164</v>
      </c>
      <c r="AD35" s="150">
        <v>222</v>
      </c>
      <c r="AE35" s="165">
        <v>272</v>
      </c>
      <c r="AF35" s="148">
        <v>5.5</v>
      </c>
      <c r="AG35" s="148">
        <v>5.84</v>
      </c>
      <c r="AH35" s="148">
        <v>5.3</v>
      </c>
      <c r="AI35" s="149">
        <v>1.44</v>
      </c>
      <c r="AJ35" s="149">
        <v>1.59</v>
      </c>
      <c r="AK35" s="149">
        <v>1.57</v>
      </c>
      <c r="AL35" s="149">
        <v>9.34</v>
      </c>
      <c r="AM35" s="149">
        <v>9.66</v>
      </c>
      <c r="AN35" s="149">
        <v>9.44</v>
      </c>
      <c r="AO35" s="149">
        <v>70</v>
      </c>
      <c r="AP35" s="149">
        <v>95.1</v>
      </c>
      <c r="AQ35" s="149">
        <v>124.6</v>
      </c>
      <c r="AR35" s="150">
        <v>32344</v>
      </c>
      <c r="AS35" s="150">
        <v>47689</v>
      </c>
      <c r="AT35" s="150">
        <v>68530</v>
      </c>
      <c r="AU35" s="150">
        <v>60</v>
      </c>
      <c r="AV35" s="150">
        <v>100</v>
      </c>
      <c r="AW35" s="150">
        <v>174</v>
      </c>
      <c r="AX35" s="150">
        <v>1600</v>
      </c>
      <c r="AY35" s="150">
        <v>1600</v>
      </c>
      <c r="AZ35" s="150">
        <v>1550</v>
      </c>
      <c r="BA35" s="150">
        <v>4.6110200212233927</v>
      </c>
      <c r="BB35" s="150">
        <v>4.5548372558781534</v>
      </c>
      <c r="BC35" s="150">
        <v>4.5589861088269537</v>
      </c>
      <c r="BD35" s="150">
        <v>125</v>
      </c>
    </row>
    <row r="36" spans="1:56" ht="11.25">
      <c r="A36" s="161">
        <v>64</v>
      </c>
      <c r="B36" s="150" t="s">
        <v>146</v>
      </c>
      <c r="C36" s="150" t="s">
        <v>52</v>
      </c>
      <c r="D36" s="162">
        <v>0.66320999999999997</v>
      </c>
      <c r="E36" s="162">
        <v>0.10785</v>
      </c>
      <c r="F36" s="162">
        <v>0.78158000000000005</v>
      </c>
      <c r="G36" s="150">
        <f>'Designs Table'!G66</f>
        <v>5</v>
      </c>
      <c r="H36" s="150">
        <f>'Designs Table'!H66</f>
        <v>3</v>
      </c>
      <c r="I36" s="150">
        <f>'Designs Table'!I66</f>
        <v>12</v>
      </c>
      <c r="J36" s="148">
        <v>12.087220614044067</v>
      </c>
      <c r="K36" s="148">
        <v>4.0826612031177518</v>
      </c>
      <c r="L36" s="163">
        <v>0.30500000000000022</v>
      </c>
      <c r="M36" s="163">
        <v>0.35000000000000026</v>
      </c>
      <c r="N36" s="163">
        <v>0.34300000000000025</v>
      </c>
      <c r="O36" s="164">
        <v>30901709.999999989</v>
      </c>
      <c r="P36" s="164">
        <v>45245129.999999993</v>
      </c>
      <c r="Q36" s="164">
        <v>55433490</v>
      </c>
      <c r="R36" s="164">
        <v>8340511.213125525</v>
      </c>
      <c r="S36" s="164">
        <v>4.0826612031177518</v>
      </c>
      <c r="T36" s="164">
        <v>10141164</v>
      </c>
      <c r="U36" s="164">
        <v>76827</v>
      </c>
      <c r="V36" s="164">
        <v>574080.45452557434</v>
      </c>
      <c r="W36" s="149">
        <v>0.9007142857142858</v>
      </c>
      <c r="X36" s="149">
        <v>0.9007142857142858</v>
      </c>
      <c r="Y36" s="149">
        <v>0.9007142857142858</v>
      </c>
      <c r="Z36" s="149">
        <v>0.45263157894736844</v>
      </c>
      <c r="AA36" s="149">
        <v>0.5368421052631579</v>
      </c>
      <c r="AB36" s="149">
        <v>0.64736842105263159</v>
      </c>
      <c r="AC36" s="150">
        <v>172</v>
      </c>
      <c r="AD36" s="150">
        <v>204</v>
      </c>
      <c r="AE36" s="165">
        <v>246</v>
      </c>
      <c r="AF36" s="148">
        <v>5.9</v>
      </c>
      <c r="AG36" s="148">
        <v>5.71</v>
      </c>
      <c r="AH36" s="148">
        <v>6.2</v>
      </c>
      <c r="AI36" s="149">
        <v>1.47</v>
      </c>
      <c r="AJ36" s="149">
        <v>1.51</v>
      </c>
      <c r="AK36" s="149">
        <v>1.7</v>
      </c>
      <c r="AL36" s="149">
        <v>9.34</v>
      </c>
      <c r="AM36" s="149">
        <v>8.56</v>
      </c>
      <c r="AN36" s="149">
        <v>8.82</v>
      </c>
      <c r="AO36" s="149">
        <v>70</v>
      </c>
      <c r="AP36" s="149">
        <v>96.2</v>
      </c>
      <c r="AQ36" s="149">
        <v>114</v>
      </c>
      <c r="AR36" s="150">
        <v>31390</v>
      </c>
      <c r="AS36" s="150">
        <v>47152</v>
      </c>
      <c r="AT36" s="150">
        <v>58348</v>
      </c>
      <c r="AU36" s="150">
        <v>60</v>
      </c>
      <c r="AV36" s="150">
        <v>92</v>
      </c>
      <c r="AW36" s="150">
        <v>133</v>
      </c>
      <c r="AX36" s="150">
        <v>1600</v>
      </c>
      <c r="AY36" s="150">
        <v>2200</v>
      </c>
      <c r="AZ36" s="150">
        <v>1950</v>
      </c>
      <c r="BA36" s="150">
        <v>4.6184746332476987</v>
      </c>
      <c r="BB36" s="150">
        <v>4.5559256562029296</v>
      </c>
      <c r="BC36" s="150">
        <v>4.5665885686767789</v>
      </c>
      <c r="BD36" s="150">
        <v>139</v>
      </c>
    </row>
    <row r="37" spans="1:56" ht="11.25">
      <c r="A37" s="161">
        <v>65</v>
      </c>
      <c r="B37" s="150" t="s">
        <v>146</v>
      </c>
      <c r="C37" s="150" t="s">
        <v>52</v>
      </c>
      <c r="D37" s="162">
        <v>0.81232000000000004</v>
      </c>
      <c r="E37" s="162">
        <v>0.62802999999999998</v>
      </c>
      <c r="F37" s="162">
        <v>0.76163000000000003</v>
      </c>
      <c r="G37" s="150">
        <f>'Designs Table'!G67</f>
        <v>6</v>
      </c>
      <c r="H37" s="150">
        <f>'Designs Table'!H67</f>
        <v>16</v>
      </c>
      <c r="I37" s="150">
        <f>'Designs Table'!I67</f>
        <v>12</v>
      </c>
      <c r="J37" s="148">
        <v>12.601220277181877</v>
      </c>
      <c r="K37" s="148">
        <v>4.7617900713557759</v>
      </c>
      <c r="L37" s="163">
        <v>0.31000000000000022</v>
      </c>
      <c r="M37" s="163">
        <v>0.35400000000000026</v>
      </c>
      <c r="N37" s="163">
        <v>0.34300000000000025</v>
      </c>
      <c r="O37" s="164">
        <v>31769849.999999996</v>
      </c>
      <c r="P37" s="164">
        <v>48030640</v>
      </c>
      <c r="Q37" s="164">
        <v>55433490</v>
      </c>
      <c r="R37" s="164">
        <v>8265232.4490925791</v>
      </c>
      <c r="S37" s="164">
        <v>4.7617900713557759</v>
      </c>
      <c r="T37" s="164">
        <v>10300092</v>
      </c>
      <c r="U37" s="164">
        <v>78031</v>
      </c>
      <c r="V37" s="164">
        <v>547642.3446570721</v>
      </c>
      <c r="W37" s="149">
        <v>0.9007142857142858</v>
      </c>
      <c r="X37" s="149">
        <v>0.9007142857142858</v>
      </c>
      <c r="Y37" s="149">
        <v>0.9007142857142858</v>
      </c>
      <c r="Z37" s="149">
        <v>0.43684210526315792</v>
      </c>
      <c r="AA37" s="149">
        <v>0.6</v>
      </c>
      <c r="AB37" s="149">
        <v>0.64210526315789473</v>
      </c>
      <c r="AC37" s="150">
        <v>166</v>
      </c>
      <c r="AD37" s="150">
        <v>228</v>
      </c>
      <c r="AE37" s="165">
        <v>244</v>
      </c>
      <c r="AF37" s="148">
        <v>5.5</v>
      </c>
      <c r="AG37" s="148">
        <v>6.35</v>
      </c>
      <c r="AH37" s="148">
        <v>6.2</v>
      </c>
      <c r="AI37" s="149">
        <v>1.44</v>
      </c>
      <c r="AJ37" s="149">
        <v>1.54</v>
      </c>
      <c r="AK37" s="149">
        <v>1.7</v>
      </c>
      <c r="AL37" s="149">
        <v>9.34</v>
      </c>
      <c r="AM37" s="149">
        <v>9.02</v>
      </c>
      <c r="AN37" s="149">
        <v>8.82</v>
      </c>
      <c r="AO37" s="149">
        <v>70</v>
      </c>
      <c r="AP37" s="149">
        <v>106.1</v>
      </c>
      <c r="AQ37" s="149">
        <v>114</v>
      </c>
      <c r="AR37" s="150">
        <v>32344</v>
      </c>
      <c r="AS37" s="150">
        <v>50213</v>
      </c>
      <c r="AT37" s="150">
        <v>58348</v>
      </c>
      <c r="AU37" s="150">
        <v>60</v>
      </c>
      <c r="AV37" s="150">
        <v>110</v>
      </c>
      <c r="AW37" s="150">
        <v>133</v>
      </c>
      <c r="AX37" s="150">
        <v>1600</v>
      </c>
      <c r="AY37" s="150">
        <v>1900</v>
      </c>
      <c r="AZ37" s="150">
        <v>1950</v>
      </c>
      <c r="BA37" s="150">
        <v>4.6110200212233927</v>
      </c>
      <c r="BB37" s="150">
        <v>4.5506655398390832</v>
      </c>
      <c r="BC37" s="150">
        <v>4.5665885686767789</v>
      </c>
      <c r="BD37" s="150">
        <v>134</v>
      </c>
    </row>
    <row r="38" spans="1:56" ht="11.25">
      <c r="A38" s="161">
        <v>66</v>
      </c>
      <c r="B38" s="150" t="s">
        <v>146</v>
      </c>
      <c r="C38" s="150" t="s">
        <v>52</v>
      </c>
      <c r="D38" s="162">
        <v>0.75688999999999995</v>
      </c>
      <c r="E38" s="162">
        <v>0.65849999999999997</v>
      </c>
      <c r="F38" s="162">
        <v>0.71862000000000004</v>
      </c>
      <c r="G38" s="150">
        <f>'Designs Table'!G68</f>
        <v>6</v>
      </c>
      <c r="H38" s="150">
        <f>'Designs Table'!H68</f>
        <v>16</v>
      </c>
      <c r="I38" s="150">
        <f>'Designs Table'!I68</f>
        <v>11</v>
      </c>
      <c r="J38" s="148">
        <v>12.985654732542782</v>
      </c>
      <c r="K38" s="148">
        <v>4.2838111357129751</v>
      </c>
      <c r="L38" s="163">
        <v>0.31000000000000022</v>
      </c>
      <c r="M38" s="163">
        <v>0.35400000000000026</v>
      </c>
      <c r="N38" s="163">
        <v>0.35000000000000026</v>
      </c>
      <c r="O38" s="164">
        <v>31769849.999999996</v>
      </c>
      <c r="P38" s="164">
        <v>48030640</v>
      </c>
      <c r="Q38" s="164">
        <v>57064210</v>
      </c>
      <c r="R38" s="164">
        <v>8008348.7438382097</v>
      </c>
      <c r="S38" s="164">
        <v>4.2838111357129751</v>
      </c>
      <c r="T38" s="164">
        <v>9655668</v>
      </c>
      <c r="U38" s="164">
        <v>73149</v>
      </c>
      <c r="V38" s="164">
        <v>525701.31850895286</v>
      </c>
      <c r="W38" s="149">
        <v>0.9007142857142858</v>
      </c>
      <c r="X38" s="149">
        <v>0.9007142857142858</v>
      </c>
      <c r="Y38" s="149">
        <v>0.9007142857142858</v>
      </c>
      <c r="Z38" s="149">
        <v>0.43684210526315792</v>
      </c>
      <c r="AA38" s="149">
        <v>0.6</v>
      </c>
      <c r="AB38" s="149">
        <v>0.58421052631578951</v>
      </c>
      <c r="AC38" s="150">
        <v>166</v>
      </c>
      <c r="AD38" s="150">
        <v>228</v>
      </c>
      <c r="AE38" s="165">
        <v>222</v>
      </c>
      <c r="AF38" s="148">
        <v>5.5</v>
      </c>
      <c r="AG38" s="148">
        <v>6.35</v>
      </c>
      <c r="AH38" s="148">
        <v>5.95</v>
      </c>
      <c r="AI38" s="149">
        <v>1.44</v>
      </c>
      <c r="AJ38" s="149">
        <v>1.54</v>
      </c>
      <c r="AK38" s="149">
        <v>1.69</v>
      </c>
      <c r="AL38" s="149">
        <v>9.34</v>
      </c>
      <c r="AM38" s="149">
        <v>9.02</v>
      </c>
      <c r="AN38" s="149">
        <v>8.7200000000000006</v>
      </c>
      <c r="AO38" s="149">
        <v>70</v>
      </c>
      <c r="AP38" s="149">
        <v>106.1</v>
      </c>
      <c r="AQ38" s="149">
        <v>108.2</v>
      </c>
      <c r="AR38" s="150">
        <v>32344</v>
      </c>
      <c r="AS38" s="150">
        <v>50213</v>
      </c>
      <c r="AT38" s="150">
        <v>60140</v>
      </c>
      <c r="AU38" s="150">
        <v>60</v>
      </c>
      <c r="AV38" s="150">
        <v>110</v>
      </c>
      <c r="AW38" s="150">
        <v>126</v>
      </c>
      <c r="AX38" s="150">
        <v>1600</v>
      </c>
      <c r="AY38" s="150">
        <v>1900</v>
      </c>
      <c r="AZ38" s="150">
        <v>1600</v>
      </c>
      <c r="BA38" s="150">
        <v>4.6110200212233927</v>
      </c>
      <c r="BB38" s="150">
        <v>4.5506655398390832</v>
      </c>
      <c r="BC38" s="150">
        <v>4.5564661915499665</v>
      </c>
      <c r="BD38" s="150">
        <v>128</v>
      </c>
    </row>
    <row r="39" spans="1:56" ht="11.25">
      <c r="A39" s="161">
        <v>67</v>
      </c>
      <c r="B39" s="150" t="s">
        <v>146</v>
      </c>
      <c r="C39" s="150" t="s">
        <v>52</v>
      </c>
      <c r="D39" s="162">
        <v>0.76756999999999997</v>
      </c>
      <c r="E39" s="162">
        <v>0.49020999999999998</v>
      </c>
      <c r="F39" s="162">
        <v>0.61462000000000006</v>
      </c>
      <c r="G39" s="150">
        <f>'Designs Table'!G69</f>
        <v>6</v>
      </c>
      <c r="H39" s="150">
        <f>'Designs Table'!H69</f>
        <v>12</v>
      </c>
      <c r="I39" s="150">
        <f>'Designs Table'!I69</f>
        <v>10</v>
      </c>
      <c r="J39" s="148">
        <v>12.249733824919153</v>
      </c>
      <c r="K39" s="148">
        <v>4.1811741699085392</v>
      </c>
      <c r="L39" s="163">
        <v>0.31000000000000022</v>
      </c>
      <c r="M39" s="163">
        <v>0.35500000000000026</v>
      </c>
      <c r="N39" s="163">
        <v>0.34100000000000025</v>
      </c>
      <c r="O39" s="164">
        <v>31769849.999999996</v>
      </c>
      <c r="P39" s="164">
        <v>47135200</v>
      </c>
      <c r="Q39" s="164">
        <v>53055660</v>
      </c>
      <c r="R39" s="164">
        <v>8195101.6019561999</v>
      </c>
      <c r="S39" s="164">
        <v>4.1811741699085392</v>
      </c>
      <c r="T39" s="164">
        <v>9960324</v>
      </c>
      <c r="U39" s="164">
        <v>75457</v>
      </c>
      <c r="V39" s="164">
        <v>559501.99051219737</v>
      </c>
      <c r="W39" s="149">
        <v>0.9007142857142858</v>
      </c>
      <c r="X39" s="149">
        <v>0.9007142857142858</v>
      </c>
      <c r="Y39" s="149">
        <v>0.9007142857142858</v>
      </c>
      <c r="Z39" s="149">
        <v>0.43684210526315792</v>
      </c>
      <c r="AA39" s="149">
        <v>0.58421052631578951</v>
      </c>
      <c r="AB39" s="149">
        <v>0.60526315789473684</v>
      </c>
      <c r="AC39" s="150">
        <v>166</v>
      </c>
      <c r="AD39" s="150">
        <v>222</v>
      </c>
      <c r="AE39" s="165">
        <v>230</v>
      </c>
      <c r="AF39" s="148">
        <v>5.5</v>
      </c>
      <c r="AG39" s="148">
        <v>5.51</v>
      </c>
      <c r="AH39" s="148">
        <v>6.4</v>
      </c>
      <c r="AI39" s="149">
        <v>1.44</v>
      </c>
      <c r="AJ39" s="149">
        <v>1.48</v>
      </c>
      <c r="AK39" s="149">
        <v>1.59</v>
      </c>
      <c r="AL39" s="149">
        <v>9.34</v>
      </c>
      <c r="AM39" s="149">
        <v>9.2899999999999991</v>
      </c>
      <c r="AN39" s="149">
        <v>9.35</v>
      </c>
      <c r="AO39" s="149">
        <v>70</v>
      </c>
      <c r="AP39" s="149">
        <v>99.2</v>
      </c>
      <c r="AQ39" s="149">
        <v>121.5</v>
      </c>
      <c r="AR39" s="150">
        <v>32344</v>
      </c>
      <c r="AS39" s="150">
        <v>49229</v>
      </c>
      <c r="AT39" s="150">
        <v>55735</v>
      </c>
      <c r="AU39" s="150">
        <v>60</v>
      </c>
      <c r="AV39" s="150">
        <v>105</v>
      </c>
      <c r="AW39" s="150">
        <v>120</v>
      </c>
      <c r="AX39" s="150">
        <v>1600</v>
      </c>
      <c r="AY39" s="150">
        <v>1600</v>
      </c>
      <c r="AZ39" s="150">
        <v>1800</v>
      </c>
      <c r="BA39" s="150">
        <v>4.6110200212233927</v>
      </c>
      <c r="BB39" s="150">
        <v>4.5502803747769036</v>
      </c>
      <c r="BC39" s="150">
        <v>4.5696597899048559</v>
      </c>
      <c r="BD39" s="150">
        <v>135</v>
      </c>
    </row>
    <row r="40" spans="1:56" ht="11.25">
      <c r="A40" s="161">
        <v>69</v>
      </c>
      <c r="B40" s="150" t="s">
        <v>146</v>
      </c>
      <c r="C40" s="150" t="s">
        <v>52</v>
      </c>
      <c r="D40" s="162">
        <v>0.73021000000000003</v>
      </c>
      <c r="E40" s="162">
        <v>0.47454000000000002</v>
      </c>
      <c r="F40" s="162">
        <v>0.52022999999999997</v>
      </c>
      <c r="G40" s="150">
        <f>'Designs Table'!G71</f>
        <v>6</v>
      </c>
      <c r="H40" s="150">
        <f>'Designs Table'!H71</f>
        <v>12</v>
      </c>
      <c r="I40" s="150">
        <f>'Designs Table'!I71</f>
        <v>8</v>
      </c>
      <c r="J40" s="148">
        <v>12.438542977002481</v>
      </c>
      <c r="K40" s="148">
        <v>4.0449328540300016</v>
      </c>
      <c r="L40" s="163">
        <v>0.31000000000000022</v>
      </c>
      <c r="M40" s="163">
        <v>0.35500000000000026</v>
      </c>
      <c r="N40" s="163">
        <v>0.34500000000000025</v>
      </c>
      <c r="O40" s="164">
        <v>31769849.999999996</v>
      </c>
      <c r="P40" s="164">
        <v>47135200</v>
      </c>
      <c r="Q40" s="164">
        <v>53893770</v>
      </c>
      <c r="R40" s="164">
        <v>8198811.1143056843</v>
      </c>
      <c r="S40" s="164">
        <v>4.0449328540300016</v>
      </c>
      <c r="T40" s="164">
        <v>9895380</v>
      </c>
      <c r="U40" s="164">
        <v>74965</v>
      </c>
      <c r="V40" s="164">
        <v>559501.99051219737</v>
      </c>
      <c r="W40" s="149">
        <v>0.9007142857142858</v>
      </c>
      <c r="X40" s="149">
        <v>0.9007142857142858</v>
      </c>
      <c r="Y40" s="149">
        <v>0.9007142857142858</v>
      </c>
      <c r="Z40" s="149">
        <v>0.43684210526315792</v>
      </c>
      <c r="AA40" s="149">
        <v>0.58421052631578951</v>
      </c>
      <c r="AB40" s="149">
        <v>0.60526315789473684</v>
      </c>
      <c r="AC40" s="150">
        <v>166</v>
      </c>
      <c r="AD40" s="150">
        <v>222</v>
      </c>
      <c r="AE40" s="165">
        <v>230</v>
      </c>
      <c r="AF40" s="148">
        <v>5.5</v>
      </c>
      <c r="AG40" s="148">
        <v>5.51</v>
      </c>
      <c r="AH40" s="148">
        <v>5.05</v>
      </c>
      <c r="AI40" s="149">
        <v>1.44</v>
      </c>
      <c r="AJ40" s="149">
        <v>1.48</v>
      </c>
      <c r="AK40" s="149">
        <v>1.57</v>
      </c>
      <c r="AL40" s="149">
        <v>9.34</v>
      </c>
      <c r="AM40" s="149">
        <v>9.2899999999999991</v>
      </c>
      <c r="AN40" s="149">
        <v>8.9700000000000006</v>
      </c>
      <c r="AO40" s="149">
        <v>70</v>
      </c>
      <c r="AP40" s="149">
        <v>99.2</v>
      </c>
      <c r="AQ40" s="149">
        <v>115.2</v>
      </c>
      <c r="AR40" s="150">
        <v>32344</v>
      </c>
      <c r="AS40" s="150">
        <v>49229</v>
      </c>
      <c r="AT40" s="150">
        <v>56656</v>
      </c>
      <c r="AU40" s="150">
        <v>60</v>
      </c>
      <c r="AV40" s="150">
        <v>105</v>
      </c>
      <c r="AW40" s="150">
        <v>120</v>
      </c>
      <c r="AX40" s="150">
        <v>1600</v>
      </c>
      <c r="AY40" s="150">
        <v>1600</v>
      </c>
      <c r="AZ40" s="150">
        <v>1900</v>
      </c>
      <c r="BA40" s="150">
        <v>4.6110200212233927</v>
      </c>
      <c r="BB40" s="150">
        <v>4.5502803747769036</v>
      </c>
      <c r="BC40" s="150">
        <v>4.5644184627972111</v>
      </c>
      <c r="BD40" s="150">
        <v>134</v>
      </c>
    </row>
    <row r="41" spans="1:56" ht="11.25">
      <c r="A41" s="161">
        <v>70</v>
      </c>
      <c r="B41" s="150" t="s">
        <v>146</v>
      </c>
      <c r="C41" s="150" t="s">
        <v>52</v>
      </c>
      <c r="D41" s="162">
        <v>0.62661</v>
      </c>
      <c r="E41" s="162">
        <v>0.32807999999999998</v>
      </c>
      <c r="F41" s="162">
        <v>0.85097999999999996</v>
      </c>
      <c r="G41" s="150">
        <f>'Designs Table'!G72</f>
        <v>5</v>
      </c>
      <c r="H41" s="150">
        <f>'Designs Table'!H72</f>
        <v>8</v>
      </c>
      <c r="I41" s="150">
        <f>'Designs Table'!I72</f>
        <v>13</v>
      </c>
      <c r="J41" s="148">
        <v>11.302699440970144</v>
      </c>
      <c r="K41" s="148">
        <v>4.0665132440239171</v>
      </c>
      <c r="L41" s="163">
        <v>0.30500000000000022</v>
      </c>
      <c r="M41" s="163">
        <v>0.33800000000000024</v>
      </c>
      <c r="N41" s="163">
        <v>0.34500000000000025</v>
      </c>
      <c r="O41" s="164">
        <v>30901709.999999989</v>
      </c>
      <c r="P41" s="164">
        <v>39009809.999999993</v>
      </c>
      <c r="Q41" s="164">
        <v>55799310</v>
      </c>
      <c r="R41" s="164">
        <v>8100239.9953025049</v>
      </c>
      <c r="S41" s="164">
        <v>4.0665132440239171</v>
      </c>
      <c r="T41" s="164">
        <v>9848124</v>
      </c>
      <c r="U41" s="164">
        <v>74607</v>
      </c>
      <c r="V41" s="164">
        <v>576117.19818220311</v>
      </c>
      <c r="W41" s="149">
        <v>0.9007142857142858</v>
      </c>
      <c r="X41" s="149">
        <v>0.9007142857142858</v>
      </c>
      <c r="Y41" s="149">
        <v>0.9007142857142858</v>
      </c>
      <c r="Z41" s="149">
        <v>0.45263157894736844</v>
      </c>
      <c r="AA41" s="149">
        <v>0.51578947368421058</v>
      </c>
      <c r="AB41" s="149">
        <v>0.58421052631578951</v>
      </c>
      <c r="AC41" s="150">
        <v>172</v>
      </c>
      <c r="AD41" s="150">
        <v>196</v>
      </c>
      <c r="AE41" s="165">
        <v>222</v>
      </c>
      <c r="AF41" s="148">
        <v>5.9</v>
      </c>
      <c r="AG41" s="148">
        <v>5.5</v>
      </c>
      <c r="AH41" s="148">
        <v>6.4</v>
      </c>
      <c r="AI41" s="149">
        <v>1.47</v>
      </c>
      <c r="AJ41" s="149">
        <v>1.47</v>
      </c>
      <c r="AK41" s="149">
        <v>1.67</v>
      </c>
      <c r="AL41" s="149">
        <v>9.34</v>
      </c>
      <c r="AM41" s="149">
        <v>9.15</v>
      </c>
      <c r="AN41" s="149">
        <v>7.85</v>
      </c>
      <c r="AO41" s="149">
        <v>70</v>
      </c>
      <c r="AP41" s="149">
        <v>79.2</v>
      </c>
      <c r="AQ41" s="149">
        <v>130</v>
      </c>
      <c r="AR41" s="150">
        <v>31390</v>
      </c>
      <c r="AS41" s="150">
        <v>40300</v>
      </c>
      <c r="AT41" s="150">
        <v>58750</v>
      </c>
      <c r="AU41" s="150">
        <v>60</v>
      </c>
      <c r="AV41" s="150">
        <v>80</v>
      </c>
      <c r="AW41" s="150">
        <v>120</v>
      </c>
      <c r="AX41" s="150">
        <v>1600</v>
      </c>
      <c r="AY41" s="150">
        <v>1800</v>
      </c>
      <c r="AZ41" s="150">
        <v>1900</v>
      </c>
      <c r="BA41" s="150">
        <v>4.6184746332476987</v>
      </c>
      <c r="BB41" s="150">
        <v>4.5735241744558648</v>
      </c>
      <c r="BC41" s="150">
        <v>4.564440602720806</v>
      </c>
      <c r="BD41" s="150">
        <v>141</v>
      </c>
    </row>
    <row r="42" spans="1:56" ht="11.25">
      <c r="A42" s="161">
        <v>71</v>
      </c>
      <c r="B42" s="150" t="s">
        <v>146</v>
      </c>
      <c r="C42" s="150" t="s">
        <v>52</v>
      </c>
      <c r="D42" s="162">
        <v>0.94789999999999996</v>
      </c>
      <c r="E42" s="162">
        <v>0.28753000000000001</v>
      </c>
      <c r="F42" s="162">
        <v>0.42720000000000002</v>
      </c>
      <c r="G42" s="150">
        <f>'Designs Table'!G73</f>
        <v>7</v>
      </c>
      <c r="H42" s="150">
        <f>'Designs Table'!H73</f>
        <v>7</v>
      </c>
      <c r="I42" s="150">
        <f>'Designs Table'!I73</f>
        <v>7</v>
      </c>
      <c r="J42" s="148">
        <v>12.228277320613007</v>
      </c>
      <c r="K42" s="148">
        <v>4.5773641567462553</v>
      </c>
      <c r="L42" s="163">
        <v>0.30900000000000022</v>
      </c>
      <c r="M42" s="163">
        <v>0.33600000000000024</v>
      </c>
      <c r="N42" s="163">
        <v>0.34800000000000025</v>
      </c>
      <c r="O42" s="164">
        <v>31317579.999999996</v>
      </c>
      <c r="P42" s="164">
        <v>38512950</v>
      </c>
      <c r="Q42" s="164">
        <v>64763719.999999993</v>
      </c>
      <c r="R42" s="164">
        <v>8687493.9925954379</v>
      </c>
      <c r="S42" s="164">
        <v>4.5773641567462553</v>
      </c>
      <c r="T42" s="164">
        <v>10776744</v>
      </c>
      <c r="U42" s="164">
        <v>81642</v>
      </c>
      <c r="V42" s="164">
        <v>559063.72347925825</v>
      </c>
      <c r="W42" s="149">
        <v>0.9007142857142858</v>
      </c>
      <c r="X42" s="149">
        <v>0.9007142857142858</v>
      </c>
      <c r="Y42" s="149">
        <v>0.9007142857142858</v>
      </c>
      <c r="Z42" s="149">
        <v>0.46842105263157896</v>
      </c>
      <c r="AA42" s="149">
        <v>0.5</v>
      </c>
      <c r="AB42" s="149">
        <v>0.73157894736842111</v>
      </c>
      <c r="AC42" s="150">
        <v>178</v>
      </c>
      <c r="AD42" s="150">
        <v>190</v>
      </c>
      <c r="AE42" s="165">
        <v>278</v>
      </c>
      <c r="AF42" s="148">
        <v>5.8</v>
      </c>
      <c r="AG42" s="148">
        <v>4.8</v>
      </c>
      <c r="AH42" s="148">
        <v>5.6</v>
      </c>
      <c r="AI42" s="149">
        <v>1.4</v>
      </c>
      <c r="AJ42" s="149">
        <v>1.47</v>
      </c>
      <c r="AK42" s="149">
        <v>1.62</v>
      </c>
      <c r="AL42" s="149">
        <v>8.75</v>
      </c>
      <c r="AM42" s="149">
        <v>7.95</v>
      </c>
      <c r="AN42" s="149">
        <v>9</v>
      </c>
      <c r="AO42" s="149">
        <v>68</v>
      </c>
      <c r="AP42" s="149">
        <v>79.2</v>
      </c>
      <c r="AQ42" s="149">
        <v>128</v>
      </c>
      <c r="AR42" s="150">
        <v>31847</v>
      </c>
      <c r="AS42" s="150">
        <v>39754</v>
      </c>
      <c r="AT42" s="150">
        <v>68601</v>
      </c>
      <c r="AU42" s="150">
        <v>60</v>
      </c>
      <c r="AV42" s="150">
        <v>80</v>
      </c>
      <c r="AW42" s="150">
        <v>174</v>
      </c>
      <c r="AX42" s="150">
        <v>1600</v>
      </c>
      <c r="AY42" s="150">
        <v>1800</v>
      </c>
      <c r="AZ42" s="150">
        <v>1600</v>
      </c>
      <c r="BA42" s="150">
        <v>4.6122758194035134</v>
      </c>
      <c r="BB42" s="150">
        <v>4.5759064953131174</v>
      </c>
      <c r="BC42" s="150">
        <v>4.560264892130526</v>
      </c>
      <c r="BD42" s="150">
        <v>130</v>
      </c>
    </row>
    <row r="43" spans="1:56" ht="11.25">
      <c r="A43" s="161">
        <v>72</v>
      </c>
      <c r="B43" s="150" t="s">
        <v>146</v>
      </c>
      <c r="C43" s="150" t="s">
        <v>52</v>
      </c>
      <c r="D43" s="162">
        <v>0.63907000000000003</v>
      </c>
      <c r="E43" s="162">
        <v>0.37487999999999999</v>
      </c>
      <c r="F43" s="162">
        <v>0.59814000000000001</v>
      </c>
      <c r="G43" s="150">
        <f>'Designs Table'!G74</f>
        <v>5</v>
      </c>
      <c r="H43" s="150">
        <f>'Designs Table'!H74</f>
        <v>9</v>
      </c>
      <c r="I43" s="150">
        <f>'Designs Table'!I74</f>
        <v>9</v>
      </c>
      <c r="J43" s="148">
        <v>10.791564285667496</v>
      </c>
      <c r="K43" s="148">
        <v>3.745468035508829</v>
      </c>
      <c r="L43" s="163">
        <v>0.30500000000000022</v>
      </c>
      <c r="M43" s="163">
        <v>0.33500000000000024</v>
      </c>
      <c r="N43" s="163">
        <v>0.34300000000000025</v>
      </c>
      <c r="O43" s="164">
        <v>30901709.999999989</v>
      </c>
      <c r="P43" s="164">
        <v>38149859.999999993</v>
      </c>
      <c r="Q43" s="164">
        <v>52044650.000000007</v>
      </c>
      <c r="R43" s="164">
        <v>8475842.583066985</v>
      </c>
      <c r="S43" s="164">
        <v>3.745468035508829</v>
      </c>
      <c r="T43" s="164">
        <v>10368996.000000002</v>
      </c>
      <c r="U43" s="164">
        <v>78553</v>
      </c>
      <c r="V43" s="164">
        <v>643453.1611757786</v>
      </c>
      <c r="W43" s="149">
        <v>0.9007142857142858</v>
      </c>
      <c r="X43" s="149">
        <v>0.9007142857142858</v>
      </c>
      <c r="Y43" s="149">
        <v>0.9007142857142858</v>
      </c>
      <c r="Z43" s="149">
        <v>0.45263157894736844</v>
      </c>
      <c r="AA43" s="149">
        <v>0.55263157894736847</v>
      </c>
      <c r="AB43" s="149">
        <v>0.62631578947368416</v>
      </c>
      <c r="AC43" s="150">
        <v>172</v>
      </c>
      <c r="AD43" s="150">
        <v>210</v>
      </c>
      <c r="AE43" s="165">
        <v>238</v>
      </c>
      <c r="AF43" s="148">
        <v>5.9</v>
      </c>
      <c r="AG43" s="148">
        <v>5.5</v>
      </c>
      <c r="AH43" s="148">
        <v>6.5</v>
      </c>
      <c r="AI43" s="149">
        <v>1.47</v>
      </c>
      <c r="AJ43" s="149">
        <v>1.39</v>
      </c>
      <c r="AK43" s="149">
        <v>1.55</v>
      </c>
      <c r="AL43" s="149">
        <v>9.34</v>
      </c>
      <c r="AM43" s="149">
        <v>8.9</v>
      </c>
      <c r="AN43" s="149">
        <v>8.89</v>
      </c>
      <c r="AO43" s="149">
        <v>70</v>
      </c>
      <c r="AP43" s="149">
        <v>79.2</v>
      </c>
      <c r="AQ43" s="149">
        <v>111.8</v>
      </c>
      <c r="AR43" s="150">
        <v>31390</v>
      </c>
      <c r="AS43" s="150">
        <v>39355</v>
      </c>
      <c r="AT43" s="150">
        <v>54624</v>
      </c>
      <c r="AU43" s="150">
        <v>60</v>
      </c>
      <c r="AV43" s="150">
        <v>80</v>
      </c>
      <c r="AW43" s="150">
        <v>116</v>
      </c>
      <c r="AX43" s="150">
        <v>1600</v>
      </c>
      <c r="AY43" s="150">
        <v>1800</v>
      </c>
      <c r="AZ43" s="150">
        <v>2200</v>
      </c>
      <c r="BA43" s="150">
        <v>4.6184746332476987</v>
      </c>
      <c r="BB43" s="150">
        <v>4.5763663091804778</v>
      </c>
      <c r="BC43" s="150">
        <v>4.5672596776334693</v>
      </c>
      <c r="BD43" s="150">
        <v>154</v>
      </c>
    </row>
    <row r="44" spans="1:56" ht="11.25">
      <c r="A44" s="161">
        <v>73</v>
      </c>
      <c r="B44" s="150" t="s">
        <v>146</v>
      </c>
      <c r="C44" s="150" t="s">
        <v>52</v>
      </c>
      <c r="D44" s="162">
        <v>0.75004000000000004</v>
      </c>
      <c r="E44" s="162">
        <v>0.16449</v>
      </c>
      <c r="F44" s="162">
        <v>0.70679999999999998</v>
      </c>
      <c r="G44" s="150">
        <f>'Designs Table'!G75</f>
        <v>6</v>
      </c>
      <c r="H44" s="150">
        <f>'Designs Table'!H75</f>
        <v>4</v>
      </c>
      <c r="I44" s="150">
        <f>'Designs Table'!I75</f>
        <v>11</v>
      </c>
      <c r="J44" s="148">
        <v>12.318906762849217</v>
      </c>
      <c r="K44" s="148">
        <v>3.7688568336322419</v>
      </c>
      <c r="L44" s="163">
        <v>0.31000000000000022</v>
      </c>
      <c r="M44" s="163">
        <v>0.34300000000000025</v>
      </c>
      <c r="N44" s="163">
        <v>0.35000000000000026</v>
      </c>
      <c r="O44" s="164">
        <v>31769849.999999996</v>
      </c>
      <c r="P44" s="164">
        <v>44097619.999999993</v>
      </c>
      <c r="Q44" s="164">
        <v>57064210</v>
      </c>
      <c r="R44" s="164">
        <v>7910711.7169787455</v>
      </c>
      <c r="S44" s="164">
        <v>3.7688568336322419</v>
      </c>
      <c r="T44" s="164">
        <v>9307188</v>
      </c>
      <c r="U44" s="164">
        <v>70509</v>
      </c>
      <c r="V44" s="164">
        <v>525508.04451341333</v>
      </c>
      <c r="W44" s="149">
        <v>0.9007142857142858</v>
      </c>
      <c r="X44" s="149">
        <v>0.9007142857142858</v>
      </c>
      <c r="Y44" s="149">
        <v>0.9007142857142858</v>
      </c>
      <c r="Z44" s="149">
        <v>0.43684210526315792</v>
      </c>
      <c r="AA44" s="149">
        <v>0.48947368421052634</v>
      </c>
      <c r="AB44" s="149">
        <v>0.58947368421052626</v>
      </c>
      <c r="AC44" s="150">
        <v>166</v>
      </c>
      <c r="AD44" s="150">
        <v>186</v>
      </c>
      <c r="AE44" s="165">
        <v>224</v>
      </c>
      <c r="AF44" s="148">
        <v>5.5</v>
      </c>
      <c r="AG44" s="148">
        <v>5.0199999999999996</v>
      </c>
      <c r="AH44" s="148">
        <v>5.95</v>
      </c>
      <c r="AI44" s="149">
        <v>1.44</v>
      </c>
      <c r="AJ44" s="149">
        <v>1.52</v>
      </c>
      <c r="AK44" s="149">
        <v>1.69</v>
      </c>
      <c r="AL44" s="149">
        <v>9.34</v>
      </c>
      <c r="AM44" s="149">
        <v>8.07</v>
      </c>
      <c r="AN44" s="149">
        <v>8.7200000000000006</v>
      </c>
      <c r="AO44" s="149">
        <v>70</v>
      </c>
      <c r="AP44" s="149">
        <v>110.9</v>
      </c>
      <c r="AQ44" s="149">
        <v>108.2</v>
      </c>
      <c r="AR44" s="150">
        <v>32344</v>
      </c>
      <c r="AS44" s="150">
        <v>45891</v>
      </c>
      <c r="AT44" s="150">
        <v>60140</v>
      </c>
      <c r="AU44" s="150">
        <v>60</v>
      </c>
      <c r="AV44" s="150">
        <v>90</v>
      </c>
      <c r="AW44" s="150">
        <v>126</v>
      </c>
      <c r="AX44" s="150">
        <v>1600</v>
      </c>
      <c r="AY44" s="150">
        <v>1800</v>
      </c>
      <c r="AZ44" s="150">
        <v>1600</v>
      </c>
      <c r="BA44" s="150">
        <v>4.6110200212233927</v>
      </c>
      <c r="BB44" s="150">
        <v>4.5662800660483782</v>
      </c>
      <c r="BC44" s="150">
        <v>4.5564661915499665</v>
      </c>
      <c r="BD44" s="150">
        <v>129</v>
      </c>
    </row>
    <row r="45" spans="1:56" ht="11.25">
      <c r="A45" s="161">
        <v>74</v>
      </c>
      <c r="B45" s="150" t="s">
        <v>146</v>
      </c>
      <c r="C45" s="150" t="s">
        <v>52</v>
      </c>
      <c r="D45" s="162">
        <v>0.82362999999999997</v>
      </c>
      <c r="E45" s="162">
        <v>0.28523999999999999</v>
      </c>
      <c r="F45" s="162">
        <v>0.51026000000000005</v>
      </c>
      <c r="G45" s="150">
        <f>'Designs Table'!G76</f>
        <v>6</v>
      </c>
      <c r="H45" s="150">
        <f>'Designs Table'!H76</f>
        <v>7</v>
      </c>
      <c r="I45" s="150">
        <f>'Designs Table'!I76</f>
        <v>8</v>
      </c>
      <c r="J45" s="148">
        <v>11.202295878369702</v>
      </c>
      <c r="K45" s="148">
        <v>4.1898488137515582</v>
      </c>
      <c r="L45" s="163">
        <v>0.31000000000000022</v>
      </c>
      <c r="M45" s="163">
        <v>0.33600000000000024</v>
      </c>
      <c r="N45" s="163">
        <v>0.34500000000000025</v>
      </c>
      <c r="O45" s="164">
        <v>31769849.999999996</v>
      </c>
      <c r="P45" s="164">
        <v>38512950</v>
      </c>
      <c r="Q45" s="164">
        <v>53893770</v>
      </c>
      <c r="R45" s="164">
        <v>8085528.9175986592</v>
      </c>
      <c r="S45" s="164">
        <v>4.1898488137515582</v>
      </c>
      <c r="T45" s="164">
        <v>9918744</v>
      </c>
      <c r="U45" s="164">
        <v>75142</v>
      </c>
      <c r="V45" s="164">
        <v>582280.59790640383</v>
      </c>
      <c r="W45" s="149">
        <v>0.9007142857142858</v>
      </c>
      <c r="X45" s="149">
        <v>0.9007142857142858</v>
      </c>
      <c r="Y45" s="149">
        <v>0.9007142857142858</v>
      </c>
      <c r="Z45" s="149">
        <v>0.43684210526315792</v>
      </c>
      <c r="AA45" s="149">
        <v>0.5</v>
      </c>
      <c r="AB45" s="149">
        <v>0.61052631578947369</v>
      </c>
      <c r="AC45" s="150">
        <v>166</v>
      </c>
      <c r="AD45" s="150">
        <v>190</v>
      </c>
      <c r="AE45" s="165">
        <v>232</v>
      </c>
      <c r="AF45" s="148">
        <v>5.5</v>
      </c>
      <c r="AG45" s="148">
        <v>4.8</v>
      </c>
      <c r="AH45" s="148">
        <v>5.05</v>
      </c>
      <c r="AI45" s="149">
        <v>1.44</v>
      </c>
      <c r="AJ45" s="149">
        <v>1.47</v>
      </c>
      <c r="AK45" s="149">
        <v>1.57</v>
      </c>
      <c r="AL45" s="149">
        <v>9.34</v>
      </c>
      <c r="AM45" s="149">
        <v>7.95</v>
      </c>
      <c r="AN45" s="149">
        <v>8.9700000000000006</v>
      </c>
      <c r="AO45" s="149">
        <v>70</v>
      </c>
      <c r="AP45" s="149">
        <v>79.2</v>
      </c>
      <c r="AQ45" s="149">
        <v>115.2</v>
      </c>
      <c r="AR45" s="150">
        <v>32344</v>
      </c>
      <c r="AS45" s="150">
        <v>39754</v>
      </c>
      <c r="AT45" s="150">
        <v>56656</v>
      </c>
      <c r="AU45" s="150">
        <v>60</v>
      </c>
      <c r="AV45" s="150">
        <v>80</v>
      </c>
      <c r="AW45" s="150">
        <v>120</v>
      </c>
      <c r="AX45" s="150">
        <v>1600</v>
      </c>
      <c r="AY45" s="150">
        <v>1800</v>
      </c>
      <c r="AZ45" s="150">
        <v>1900</v>
      </c>
      <c r="BA45" s="150">
        <v>4.6110200212233927</v>
      </c>
      <c r="BB45" s="150">
        <v>4.5759064953131174</v>
      </c>
      <c r="BC45" s="150">
        <v>4.5644184627972111</v>
      </c>
      <c r="BD45" s="150">
        <v>141</v>
      </c>
    </row>
    <row r="46" spans="1:56" ht="11.25">
      <c r="A46" s="161">
        <v>76</v>
      </c>
      <c r="B46" s="150" t="s">
        <v>146</v>
      </c>
      <c r="C46" s="150" t="s">
        <v>52</v>
      </c>
      <c r="D46" s="162">
        <v>0.76214000000000004</v>
      </c>
      <c r="E46" s="162">
        <v>0.32534999999999997</v>
      </c>
      <c r="F46" s="162">
        <v>8.3470000000000003E-2</v>
      </c>
      <c r="G46" s="150">
        <f>'Designs Table'!G78</f>
        <v>6</v>
      </c>
      <c r="H46" s="150">
        <f>'Designs Table'!H78</f>
        <v>8</v>
      </c>
      <c r="I46" s="150">
        <f>'Designs Table'!I78</f>
        <v>2</v>
      </c>
      <c r="J46" s="148">
        <v>11.712451359419376</v>
      </c>
      <c r="K46" s="148">
        <v>4.2937271044125778</v>
      </c>
      <c r="L46" s="163">
        <v>0.31000000000000022</v>
      </c>
      <c r="M46" s="163">
        <v>0.33800000000000024</v>
      </c>
      <c r="N46" s="163">
        <v>0.35100000000000026</v>
      </c>
      <c r="O46" s="164">
        <v>31769849.999999996</v>
      </c>
      <c r="P46" s="164">
        <v>39009809.999999993</v>
      </c>
      <c r="Q46" s="164">
        <v>56389900</v>
      </c>
      <c r="R46" s="164">
        <v>7488097.3254653998</v>
      </c>
      <c r="S46" s="164">
        <v>4.2937271044125778</v>
      </c>
      <c r="T46" s="164">
        <v>9083580</v>
      </c>
      <c r="U46" s="164">
        <v>68815</v>
      </c>
      <c r="V46" s="164">
        <v>539976.10230624117</v>
      </c>
      <c r="W46" s="149">
        <v>0.9007142857142858</v>
      </c>
      <c r="X46" s="149">
        <v>0.9007142857142858</v>
      </c>
      <c r="Y46" s="149">
        <v>0.9007142857142858</v>
      </c>
      <c r="Z46" s="149">
        <v>0.43684210526315792</v>
      </c>
      <c r="AA46" s="149">
        <v>0.51578947368421058</v>
      </c>
      <c r="AB46" s="149">
        <v>0.52105263157894732</v>
      </c>
      <c r="AC46" s="150">
        <v>166</v>
      </c>
      <c r="AD46" s="150">
        <v>196</v>
      </c>
      <c r="AE46" s="165">
        <v>198</v>
      </c>
      <c r="AF46" s="148">
        <v>5.5</v>
      </c>
      <c r="AG46" s="148">
        <v>5.5</v>
      </c>
      <c r="AH46" s="148">
        <v>6.2</v>
      </c>
      <c r="AI46" s="149">
        <v>1.44</v>
      </c>
      <c r="AJ46" s="149">
        <v>1.47</v>
      </c>
      <c r="AK46" s="149">
        <v>1.65</v>
      </c>
      <c r="AL46" s="149">
        <v>9.34</v>
      </c>
      <c r="AM46" s="149">
        <v>9.15</v>
      </c>
      <c r="AN46" s="149">
        <v>8.76</v>
      </c>
      <c r="AO46" s="149">
        <v>70</v>
      </c>
      <c r="AP46" s="149">
        <v>79.2</v>
      </c>
      <c r="AQ46" s="149">
        <v>120</v>
      </c>
      <c r="AR46" s="150">
        <v>32344</v>
      </c>
      <c r="AS46" s="150">
        <v>40300</v>
      </c>
      <c r="AT46" s="150">
        <v>59399</v>
      </c>
      <c r="AU46" s="150">
        <v>60</v>
      </c>
      <c r="AV46" s="150">
        <v>80</v>
      </c>
      <c r="AW46" s="150">
        <v>112</v>
      </c>
      <c r="AX46" s="150">
        <v>1600</v>
      </c>
      <c r="AY46" s="150">
        <v>1800</v>
      </c>
      <c r="AZ46" s="150">
        <v>2200</v>
      </c>
      <c r="BA46" s="150">
        <v>4.6110200212233927</v>
      </c>
      <c r="BB46" s="150">
        <v>4.5735241744558648</v>
      </c>
      <c r="BC46" s="150">
        <v>4.5556065086865107</v>
      </c>
      <c r="BD46" s="150">
        <v>133</v>
      </c>
    </row>
    <row r="47" spans="1:56" ht="11.25">
      <c r="A47" s="161">
        <v>77</v>
      </c>
      <c r="B47" s="150" t="s">
        <v>146</v>
      </c>
      <c r="C47" s="150" t="s">
        <v>52</v>
      </c>
      <c r="D47" s="162">
        <v>0.82226999999999995</v>
      </c>
      <c r="E47" s="162">
        <v>0.56052999999999997</v>
      </c>
      <c r="F47" s="162">
        <v>0.54774</v>
      </c>
      <c r="G47" s="150">
        <f>'Designs Table'!G79</f>
        <v>6</v>
      </c>
      <c r="H47" s="150">
        <f>'Designs Table'!H79</f>
        <v>14</v>
      </c>
      <c r="I47" s="150">
        <f>'Designs Table'!I79</f>
        <v>9</v>
      </c>
      <c r="J47" s="148">
        <v>12.229001620381935</v>
      </c>
      <c r="K47" s="148">
        <v>3.9550620191718009</v>
      </c>
      <c r="L47" s="163">
        <v>0.31000000000000022</v>
      </c>
      <c r="M47" s="163">
        <v>0.35400000000000026</v>
      </c>
      <c r="N47" s="163">
        <v>0.34300000000000025</v>
      </c>
      <c r="O47" s="164">
        <v>31769849.999999996</v>
      </c>
      <c r="P47" s="164">
        <v>47381809.999999993</v>
      </c>
      <c r="Q47" s="164">
        <v>52044650.000000007</v>
      </c>
      <c r="R47" s="164">
        <v>8464280.1573530994</v>
      </c>
      <c r="S47" s="164">
        <v>3.9550620191718009</v>
      </c>
      <c r="T47" s="164">
        <v>10308012</v>
      </c>
      <c r="U47" s="164">
        <v>78091</v>
      </c>
      <c r="V47" s="164">
        <v>596957.58402790176</v>
      </c>
      <c r="W47" s="149">
        <v>0.9007142857142858</v>
      </c>
      <c r="X47" s="149">
        <v>0.9007142857142858</v>
      </c>
      <c r="Y47" s="149">
        <v>0.9007142857142858</v>
      </c>
      <c r="Z47" s="149">
        <v>0.43684210526315792</v>
      </c>
      <c r="AA47" s="149">
        <v>0.58947368421052626</v>
      </c>
      <c r="AB47" s="149">
        <v>0.62105263157894741</v>
      </c>
      <c r="AC47" s="150">
        <v>166</v>
      </c>
      <c r="AD47" s="150">
        <v>224</v>
      </c>
      <c r="AE47" s="165">
        <v>236</v>
      </c>
      <c r="AF47" s="148">
        <v>5.5</v>
      </c>
      <c r="AG47" s="148">
        <v>5.47</v>
      </c>
      <c r="AH47" s="148">
        <v>6.5</v>
      </c>
      <c r="AI47" s="149">
        <v>1.44</v>
      </c>
      <c r="AJ47" s="149">
        <v>1.55</v>
      </c>
      <c r="AK47" s="149">
        <v>1.55</v>
      </c>
      <c r="AL47" s="149">
        <v>9.34</v>
      </c>
      <c r="AM47" s="149">
        <v>8.43</v>
      </c>
      <c r="AN47" s="149">
        <v>8.89</v>
      </c>
      <c r="AO47" s="149">
        <v>70</v>
      </c>
      <c r="AP47" s="149">
        <v>100</v>
      </c>
      <c r="AQ47" s="149">
        <v>111.8</v>
      </c>
      <c r="AR47" s="150">
        <v>32344</v>
      </c>
      <c r="AS47" s="150">
        <v>49500</v>
      </c>
      <c r="AT47" s="150">
        <v>54624</v>
      </c>
      <c r="AU47" s="150">
        <v>60</v>
      </c>
      <c r="AV47" s="150">
        <v>104</v>
      </c>
      <c r="AW47" s="150">
        <v>116</v>
      </c>
      <c r="AX47" s="150">
        <v>1600</v>
      </c>
      <c r="AY47" s="150">
        <v>1900</v>
      </c>
      <c r="AZ47" s="150">
        <v>2200</v>
      </c>
      <c r="BA47" s="150">
        <v>4.6110200212233927</v>
      </c>
      <c r="BB47" s="150">
        <v>4.5506512781850228</v>
      </c>
      <c r="BC47" s="150">
        <v>4.5672596776334693</v>
      </c>
      <c r="BD47" s="150">
        <v>143</v>
      </c>
    </row>
    <row r="48" spans="1:56" ht="11.25">
      <c r="A48" s="161">
        <v>78</v>
      </c>
      <c r="B48" s="150" t="s">
        <v>146</v>
      </c>
      <c r="C48" s="150" t="s">
        <v>52</v>
      </c>
      <c r="D48" s="162">
        <v>0.66895000000000004</v>
      </c>
      <c r="E48" s="162">
        <v>0.52034999999999998</v>
      </c>
      <c r="F48" s="162">
        <v>0.75812000000000002</v>
      </c>
      <c r="G48" s="150">
        <f>'Designs Table'!G80</f>
        <v>5</v>
      </c>
      <c r="H48" s="150">
        <f>'Designs Table'!H80</f>
        <v>13</v>
      </c>
      <c r="I48" s="150">
        <f>'Designs Table'!I80</f>
        <v>12</v>
      </c>
      <c r="J48" s="148">
        <v>11.49964102104869</v>
      </c>
      <c r="K48" s="148">
        <v>3.8468279878555389</v>
      </c>
      <c r="L48" s="163">
        <v>0.30500000000000022</v>
      </c>
      <c r="M48" s="163">
        <v>0.34200000000000025</v>
      </c>
      <c r="N48" s="163">
        <v>0.34300000000000025</v>
      </c>
      <c r="O48" s="164">
        <v>30901709.999999989</v>
      </c>
      <c r="P48" s="164">
        <v>40969949.999999993</v>
      </c>
      <c r="Q48" s="164">
        <v>55433490</v>
      </c>
      <c r="R48" s="164">
        <v>8611538.9568951055</v>
      </c>
      <c r="S48" s="164">
        <v>3.8468279878555389</v>
      </c>
      <c r="T48" s="164">
        <v>10478952</v>
      </c>
      <c r="U48" s="164">
        <v>79386</v>
      </c>
      <c r="V48" s="164">
        <v>611496.11318490421</v>
      </c>
      <c r="W48" s="149">
        <v>0.9007142857142858</v>
      </c>
      <c r="X48" s="149">
        <v>0.9007142857142858</v>
      </c>
      <c r="Y48" s="149">
        <v>0.9007142857142858</v>
      </c>
      <c r="Z48" s="149">
        <v>0.45263157894736844</v>
      </c>
      <c r="AA48" s="149">
        <v>0.58421052631578951</v>
      </c>
      <c r="AB48" s="149">
        <v>0.64736842105263159</v>
      </c>
      <c r="AC48" s="150">
        <v>172</v>
      </c>
      <c r="AD48" s="150">
        <v>222</v>
      </c>
      <c r="AE48" s="165">
        <v>246</v>
      </c>
      <c r="AF48" s="148">
        <v>5.9</v>
      </c>
      <c r="AG48" s="148">
        <v>6.4</v>
      </c>
      <c r="AH48" s="148">
        <v>6.2</v>
      </c>
      <c r="AI48" s="149">
        <v>1.47</v>
      </c>
      <c r="AJ48" s="149">
        <v>1.46</v>
      </c>
      <c r="AK48" s="149">
        <v>1.7</v>
      </c>
      <c r="AL48" s="149">
        <v>9.34</v>
      </c>
      <c r="AM48" s="149">
        <v>8.17</v>
      </c>
      <c r="AN48" s="149">
        <v>8.82</v>
      </c>
      <c r="AO48" s="149">
        <v>70</v>
      </c>
      <c r="AP48" s="149">
        <v>84.5</v>
      </c>
      <c r="AQ48" s="149">
        <v>114</v>
      </c>
      <c r="AR48" s="150">
        <v>31390</v>
      </c>
      <c r="AS48" s="150">
        <v>42454</v>
      </c>
      <c r="AT48" s="150">
        <v>58348</v>
      </c>
      <c r="AU48" s="150">
        <v>60</v>
      </c>
      <c r="AV48" s="150">
        <v>90</v>
      </c>
      <c r="AW48" s="150">
        <v>133</v>
      </c>
      <c r="AX48" s="150">
        <v>1600</v>
      </c>
      <c r="AY48" s="150">
        <v>1900</v>
      </c>
      <c r="AZ48" s="150">
        <v>1950</v>
      </c>
      <c r="BA48" s="150">
        <v>4.6184746332476987</v>
      </c>
      <c r="BB48" s="150">
        <v>4.5669877904647587</v>
      </c>
      <c r="BC48" s="150">
        <v>4.5665885686767789</v>
      </c>
      <c r="BD48" s="150">
        <v>146</v>
      </c>
    </row>
    <row r="49" spans="1:56" ht="11.25">
      <c r="A49" s="161">
        <v>79</v>
      </c>
      <c r="B49" s="150" t="s">
        <v>146</v>
      </c>
      <c r="C49" s="150" t="s">
        <v>52</v>
      </c>
      <c r="D49" s="162">
        <v>0.73972000000000004</v>
      </c>
      <c r="E49" s="162">
        <v>0.69977999999999996</v>
      </c>
      <c r="F49" s="162">
        <v>0.41000999999999999</v>
      </c>
      <c r="G49" s="150">
        <f>'Designs Table'!G81</f>
        <v>6</v>
      </c>
      <c r="H49" s="150">
        <f>'Designs Table'!H81</f>
        <v>17</v>
      </c>
      <c r="I49" s="150">
        <f>'Designs Table'!I81</f>
        <v>7</v>
      </c>
      <c r="J49" s="148">
        <v>11.916352691396472</v>
      </c>
      <c r="K49" s="148">
        <v>4.3987759893897289</v>
      </c>
      <c r="L49" s="163">
        <v>0.31000000000000022</v>
      </c>
      <c r="M49" s="163">
        <v>0.32800000000000024</v>
      </c>
      <c r="N49" s="163">
        <v>0.34800000000000025</v>
      </c>
      <c r="O49" s="164">
        <v>31769849.999999996</v>
      </c>
      <c r="P49" s="164">
        <v>36239769.999999993</v>
      </c>
      <c r="Q49" s="164">
        <v>64763719.999999993</v>
      </c>
      <c r="R49" s="164">
        <v>8730185.1521239746</v>
      </c>
      <c r="S49" s="164">
        <v>4.3987759893897289</v>
      </c>
      <c r="T49" s="164">
        <v>10737540.000000002</v>
      </c>
      <c r="U49" s="164">
        <v>81345</v>
      </c>
      <c r="V49" s="164">
        <v>560998.16654184868</v>
      </c>
      <c r="W49" s="149">
        <v>0.9007142857142858</v>
      </c>
      <c r="X49" s="149">
        <v>0.9007142857142858</v>
      </c>
      <c r="Y49" s="149">
        <v>0.9007142857142858</v>
      </c>
      <c r="Z49" s="149">
        <v>0.43684210526315792</v>
      </c>
      <c r="AA49" s="149">
        <v>0.5</v>
      </c>
      <c r="AB49" s="149">
        <v>0.73157894736842111</v>
      </c>
      <c r="AC49" s="150">
        <v>166</v>
      </c>
      <c r="AD49" s="150">
        <v>190</v>
      </c>
      <c r="AE49" s="165">
        <v>278</v>
      </c>
      <c r="AF49" s="148">
        <v>5.5</v>
      </c>
      <c r="AG49" s="148">
        <v>5.8</v>
      </c>
      <c r="AH49" s="148">
        <v>5.6</v>
      </c>
      <c r="AI49" s="149">
        <v>1.44</v>
      </c>
      <c r="AJ49" s="149">
        <v>1.49</v>
      </c>
      <c r="AK49" s="149">
        <v>1.62</v>
      </c>
      <c r="AL49" s="149">
        <v>9.34</v>
      </c>
      <c r="AM49" s="149">
        <v>8.81</v>
      </c>
      <c r="AN49" s="149">
        <v>9</v>
      </c>
      <c r="AO49" s="149">
        <v>70</v>
      </c>
      <c r="AP49" s="149">
        <v>77.5</v>
      </c>
      <c r="AQ49" s="149">
        <v>128</v>
      </c>
      <c r="AR49" s="150">
        <v>32344</v>
      </c>
      <c r="AS49" s="150">
        <v>37256</v>
      </c>
      <c r="AT49" s="150">
        <v>68601</v>
      </c>
      <c r="AU49" s="150">
        <v>60</v>
      </c>
      <c r="AV49" s="150">
        <v>72</v>
      </c>
      <c r="AW49" s="150">
        <v>174</v>
      </c>
      <c r="AX49" s="150">
        <v>1600</v>
      </c>
      <c r="AY49" s="150">
        <v>1800</v>
      </c>
      <c r="AZ49" s="150">
        <v>1600</v>
      </c>
      <c r="BA49" s="150">
        <v>4.6110200212233927</v>
      </c>
      <c r="BB49" s="150">
        <v>4.5873006035131549</v>
      </c>
      <c r="BC49" s="150">
        <v>4.560264892130526</v>
      </c>
      <c r="BD49" s="150">
        <v>132</v>
      </c>
    </row>
    <row r="50" spans="1:56" ht="11.25">
      <c r="A50" s="161">
        <v>81</v>
      </c>
      <c r="B50" s="150" t="s">
        <v>146</v>
      </c>
      <c r="C50" s="150" t="s">
        <v>52</v>
      </c>
      <c r="D50" s="162">
        <v>0.69755</v>
      </c>
      <c r="E50" s="162">
        <v>0.43375999999999998</v>
      </c>
      <c r="F50" s="162">
        <v>0.49084</v>
      </c>
      <c r="G50" s="150">
        <f>'Designs Table'!G83</f>
        <v>5</v>
      </c>
      <c r="H50" s="150">
        <f>'Designs Table'!H83</f>
        <v>11</v>
      </c>
      <c r="I50" s="150">
        <f>'Designs Table'!I83</f>
        <v>8</v>
      </c>
      <c r="J50" s="148">
        <v>12.067143635980385</v>
      </c>
      <c r="K50" s="148">
        <v>3.6560733042945182</v>
      </c>
      <c r="L50" s="163">
        <v>0.30500000000000022</v>
      </c>
      <c r="M50" s="163">
        <v>0.35100000000000026</v>
      </c>
      <c r="N50" s="163">
        <v>0.34500000000000025</v>
      </c>
      <c r="O50" s="164">
        <v>30901709.999999989</v>
      </c>
      <c r="P50" s="164">
        <v>45733800</v>
      </c>
      <c r="Q50" s="164">
        <v>53893770</v>
      </c>
      <c r="R50" s="164">
        <v>8465830.7769367471</v>
      </c>
      <c r="S50" s="164">
        <v>3.6560733042945182</v>
      </c>
      <c r="T50" s="164">
        <v>10141296</v>
      </c>
      <c r="U50" s="164">
        <v>76828</v>
      </c>
      <c r="V50" s="164">
        <v>596487.01697005215</v>
      </c>
      <c r="W50" s="149">
        <v>0.9007142857142858</v>
      </c>
      <c r="X50" s="149">
        <v>0.9007142857142858</v>
      </c>
      <c r="Y50" s="149">
        <v>0.9007142857142858</v>
      </c>
      <c r="Z50" s="149">
        <v>0.45263157894736844</v>
      </c>
      <c r="AA50" s="149">
        <v>0.58947368421052626</v>
      </c>
      <c r="AB50" s="149">
        <v>0.60526315789473684</v>
      </c>
      <c r="AC50" s="150">
        <v>172</v>
      </c>
      <c r="AD50" s="150">
        <v>224</v>
      </c>
      <c r="AE50" s="165">
        <v>230</v>
      </c>
      <c r="AF50" s="148">
        <v>5.9</v>
      </c>
      <c r="AG50" s="148">
        <v>5.84</v>
      </c>
      <c r="AH50" s="148">
        <v>5.05</v>
      </c>
      <c r="AI50" s="149">
        <v>1.47</v>
      </c>
      <c r="AJ50" s="149">
        <v>1.59</v>
      </c>
      <c r="AK50" s="149">
        <v>1.57</v>
      </c>
      <c r="AL50" s="149">
        <v>9.34</v>
      </c>
      <c r="AM50" s="149">
        <v>9.66</v>
      </c>
      <c r="AN50" s="149">
        <v>8.9700000000000006</v>
      </c>
      <c r="AO50" s="149">
        <v>70</v>
      </c>
      <c r="AP50" s="149">
        <v>95.1</v>
      </c>
      <c r="AQ50" s="149">
        <v>115.2</v>
      </c>
      <c r="AR50" s="150">
        <v>31390</v>
      </c>
      <c r="AS50" s="150">
        <v>47689</v>
      </c>
      <c r="AT50" s="150">
        <v>56656</v>
      </c>
      <c r="AU50" s="150">
        <v>60</v>
      </c>
      <c r="AV50" s="150">
        <v>100</v>
      </c>
      <c r="AW50" s="150">
        <v>120</v>
      </c>
      <c r="AX50" s="150">
        <v>1600</v>
      </c>
      <c r="AY50" s="150">
        <v>1600</v>
      </c>
      <c r="AZ50" s="150">
        <v>1900</v>
      </c>
      <c r="BA50" s="150">
        <v>4.6184746332476987</v>
      </c>
      <c r="BB50" s="150">
        <v>4.5548372558781534</v>
      </c>
      <c r="BC50" s="150">
        <v>4.5644184627972111</v>
      </c>
      <c r="BD50" s="150">
        <v>142</v>
      </c>
    </row>
    <row r="51" spans="1:56" ht="11.25">
      <c r="A51" s="161">
        <v>82</v>
      </c>
      <c r="B51" s="150" t="s">
        <v>146</v>
      </c>
      <c r="C51" s="150" t="s">
        <v>52</v>
      </c>
      <c r="D51" s="162">
        <v>0.84191000000000005</v>
      </c>
      <c r="E51" s="162">
        <v>0.74636999999999998</v>
      </c>
      <c r="F51" s="162">
        <v>0.44900000000000001</v>
      </c>
      <c r="G51" s="150">
        <f>'Designs Table'!G84</f>
        <v>6</v>
      </c>
      <c r="H51" s="150">
        <f>'Designs Table'!H84</f>
        <v>18</v>
      </c>
      <c r="I51" s="150">
        <f>'Designs Table'!I84</f>
        <v>7</v>
      </c>
      <c r="J51" s="148">
        <v>13.22867425944103</v>
      </c>
      <c r="K51" s="148">
        <v>4.7139195717288507</v>
      </c>
      <c r="L51" s="163">
        <v>0.31000000000000022</v>
      </c>
      <c r="M51" s="163">
        <v>0.34900000000000025</v>
      </c>
      <c r="N51" s="163">
        <v>0.34800000000000025</v>
      </c>
      <c r="O51" s="164">
        <v>31769849.999999996</v>
      </c>
      <c r="P51" s="164">
        <v>45717419.999999993</v>
      </c>
      <c r="Q51" s="164">
        <v>64763719.999999993</v>
      </c>
      <c r="R51" s="164">
        <v>8717471.289308358</v>
      </c>
      <c r="S51" s="164">
        <v>4.7139195717288507</v>
      </c>
      <c r="T51" s="164">
        <v>10886700</v>
      </c>
      <c r="U51" s="164">
        <v>82475</v>
      </c>
      <c r="V51" s="164">
        <v>557957.15516433259</v>
      </c>
      <c r="W51" s="149">
        <v>0.9007142857142858</v>
      </c>
      <c r="X51" s="149">
        <v>0.9007142857142858</v>
      </c>
      <c r="Y51" s="149">
        <v>0.9007142857142858</v>
      </c>
      <c r="Z51" s="149">
        <v>0.43157894736842106</v>
      </c>
      <c r="AA51" s="149">
        <v>0.65263157894736845</v>
      </c>
      <c r="AB51" s="149">
        <v>0.71578947368421053</v>
      </c>
      <c r="AC51" s="150">
        <v>164</v>
      </c>
      <c r="AD51" s="150">
        <v>248</v>
      </c>
      <c r="AE51" s="165">
        <v>272</v>
      </c>
      <c r="AF51" s="148">
        <v>5.5</v>
      </c>
      <c r="AG51" s="148">
        <v>6.3</v>
      </c>
      <c r="AH51" s="148">
        <v>5.6</v>
      </c>
      <c r="AI51" s="149">
        <v>1.44</v>
      </c>
      <c r="AJ51" s="149">
        <v>1.47</v>
      </c>
      <c r="AK51" s="149">
        <v>1.62</v>
      </c>
      <c r="AL51" s="149">
        <v>9.34</v>
      </c>
      <c r="AM51" s="149">
        <v>9.3800000000000008</v>
      </c>
      <c r="AN51" s="149">
        <v>9</v>
      </c>
      <c r="AO51" s="149">
        <v>70</v>
      </c>
      <c r="AP51" s="149">
        <v>106.6</v>
      </c>
      <c r="AQ51" s="149">
        <v>128</v>
      </c>
      <c r="AR51" s="150">
        <v>32344</v>
      </c>
      <c r="AS51" s="150">
        <v>47671</v>
      </c>
      <c r="AT51" s="150">
        <v>68601</v>
      </c>
      <c r="AU51" s="150">
        <v>60</v>
      </c>
      <c r="AV51" s="150">
        <v>110</v>
      </c>
      <c r="AW51" s="150">
        <v>174</v>
      </c>
      <c r="AX51" s="150">
        <v>1600</v>
      </c>
      <c r="AY51" s="150">
        <v>1800</v>
      </c>
      <c r="AZ51" s="150">
        <v>1600</v>
      </c>
      <c r="BA51" s="150">
        <v>4.6110200212233927</v>
      </c>
      <c r="BB51" s="150">
        <v>4.5577713202297838</v>
      </c>
      <c r="BC51" s="150">
        <v>4.560264892130526</v>
      </c>
      <c r="BD51" s="150">
        <v>128</v>
      </c>
    </row>
    <row r="52" spans="1:56" ht="11.25">
      <c r="A52" s="161">
        <v>83</v>
      </c>
      <c r="B52" s="150" t="s">
        <v>146</v>
      </c>
      <c r="C52" s="150" t="s">
        <v>52</v>
      </c>
      <c r="D52" s="162">
        <v>0.57399</v>
      </c>
      <c r="E52" s="162">
        <v>0.57433000000000001</v>
      </c>
      <c r="F52" s="162">
        <v>0.75812000000000002</v>
      </c>
      <c r="G52" s="150">
        <f>'Designs Table'!G85</f>
        <v>5</v>
      </c>
      <c r="H52" s="150">
        <f>'Designs Table'!H85</f>
        <v>14</v>
      </c>
      <c r="I52" s="150">
        <f>'Designs Table'!I85</f>
        <v>12</v>
      </c>
      <c r="J52" s="148">
        <v>12.39263197097663</v>
      </c>
      <c r="K52" s="148">
        <v>4.3219181560047453</v>
      </c>
      <c r="L52" s="163">
        <v>0.30500000000000022</v>
      </c>
      <c r="M52" s="163">
        <v>0.35400000000000026</v>
      </c>
      <c r="N52" s="163">
        <v>0.34300000000000025</v>
      </c>
      <c r="O52" s="164">
        <v>30901709.999999989</v>
      </c>
      <c r="P52" s="164">
        <v>47381809.999999993</v>
      </c>
      <c r="Q52" s="164">
        <v>55433490</v>
      </c>
      <c r="R52" s="164">
        <v>8456918.3022418488</v>
      </c>
      <c r="S52" s="164">
        <v>4.3219181560047453</v>
      </c>
      <c r="T52" s="164">
        <v>10406220.000000002</v>
      </c>
      <c r="U52" s="164">
        <v>78835</v>
      </c>
      <c r="V52" s="164">
        <v>572115.15308766265</v>
      </c>
      <c r="W52" s="149">
        <v>0.9007142857142858</v>
      </c>
      <c r="X52" s="149">
        <v>0.9007142857142858</v>
      </c>
      <c r="Y52" s="149">
        <v>0.9007142857142858</v>
      </c>
      <c r="Z52" s="149">
        <v>0.45263157894736844</v>
      </c>
      <c r="AA52" s="149">
        <v>0.58947368421052626</v>
      </c>
      <c r="AB52" s="149">
        <v>0.64736842105263159</v>
      </c>
      <c r="AC52" s="150">
        <v>172</v>
      </c>
      <c r="AD52" s="150">
        <v>224</v>
      </c>
      <c r="AE52" s="165">
        <v>246</v>
      </c>
      <c r="AF52" s="148">
        <v>5.9</v>
      </c>
      <c r="AG52" s="148">
        <v>5.47</v>
      </c>
      <c r="AH52" s="148">
        <v>6.2</v>
      </c>
      <c r="AI52" s="149">
        <v>1.47</v>
      </c>
      <c r="AJ52" s="149">
        <v>1.55</v>
      </c>
      <c r="AK52" s="149">
        <v>1.7</v>
      </c>
      <c r="AL52" s="149">
        <v>9.34</v>
      </c>
      <c r="AM52" s="149">
        <v>8.43</v>
      </c>
      <c r="AN52" s="149">
        <v>8.82</v>
      </c>
      <c r="AO52" s="149">
        <v>70</v>
      </c>
      <c r="AP52" s="149">
        <v>100</v>
      </c>
      <c r="AQ52" s="149">
        <v>114</v>
      </c>
      <c r="AR52" s="150">
        <v>31390</v>
      </c>
      <c r="AS52" s="150">
        <v>49500</v>
      </c>
      <c r="AT52" s="150">
        <v>58348</v>
      </c>
      <c r="AU52" s="150">
        <v>60</v>
      </c>
      <c r="AV52" s="150">
        <v>104</v>
      </c>
      <c r="AW52" s="150">
        <v>133</v>
      </c>
      <c r="AX52" s="150">
        <v>1600</v>
      </c>
      <c r="AY52" s="150">
        <v>1900</v>
      </c>
      <c r="AZ52" s="150">
        <v>1950</v>
      </c>
      <c r="BA52" s="150">
        <v>4.6184746332476987</v>
      </c>
      <c r="BB52" s="150">
        <v>4.5506512781850228</v>
      </c>
      <c r="BC52" s="150">
        <v>4.5665885686767789</v>
      </c>
      <c r="BD52" s="150">
        <v>137</v>
      </c>
    </row>
    <row r="53" spans="1:56" ht="11.25">
      <c r="A53" s="161">
        <v>84</v>
      </c>
      <c r="B53" s="150" t="s">
        <v>146</v>
      </c>
      <c r="C53" s="150" t="s">
        <v>52</v>
      </c>
      <c r="D53" s="162">
        <v>0.81418000000000001</v>
      </c>
      <c r="E53" s="162">
        <v>0.60448000000000002</v>
      </c>
      <c r="F53" s="162">
        <v>0.76642999999999994</v>
      </c>
      <c r="G53" s="150">
        <f>'Designs Table'!G86</f>
        <v>6</v>
      </c>
      <c r="H53" s="150">
        <f>'Designs Table'!H86</f>
        <v>15</v>
      </c>
      <c r="I53" s="150">
        <f>'Designs Table'!I86</f>
        <v>12</v>
      </c>
      <c r="J53" s="148">
        <v>11.401046844470226</v>
      </c>
      <c r="K53" s="148">
        <v>4.0715203779849984</v>
      </c>
      <c r="L53" s="163">
        <v>0.31000000000000022</v>
      </c>
      <c r="M53" s="163">
        <v>0.33800000000000024</v>
      </c>
      <c r="N53" s="163">
        <v>0.34300000000000025</v>
      </c>
      <c r="O53" s="164">
        <v>31769849.999999996</v>
      </c>
      <c r="P53" s="164">
        <v>39352879.999999993</v>
      </c>
      <c r="Q53" s="164">
        <v>55433490</v>
      </c>
      <c r="R53" s="164">
        <v>8412961.0036729574</v>
      </c>
      <c r="S53" s="164">
        <v>4.0715203779849984</v>
      </c>
      <c r="T53" s="164">
        <v>10297320.000000002</v>
      </c>
      <c r="U53" s="164">
        <v>78010</v>
      </c>
      <c r="V53" s="164">
        <v>593275.96544747613</v>
      </c>
      <c r="W53" s="149">
        <v>0.9007142857142858</v>
      </c>
      <c r="X53" s="149">
        <v>0.9007142857142858</v>
      </c>
      <c r="Y53" s="149">
        <v>0.9007142857142858</v>
      </c>
      <c r="Z53" s="149">
        <v>0.43684210526315792</v>
      </c>
      <c r="AA53" s="149">
        <v>0.56315789473684208</v>
      </c>
      <c r="AB53" s="149">
        <v>0.64736842105263159</v>
      </c>
      <c r="AC53" s="150">
        <v>166</v>
      </c>
      <c r="AD53" s="150">
        <v>214</v>
      </c>
      <c r="AE53" s="165">
        <v>246</v>
      </c>
      <c r="AF53" s="148">
        <v>5.5</v>
      </c>
      <c r="AG53" s="148">
        <v>5.48</v>
      </c>
      <c r="AH53" s="148">
        <v>6.2</v>
      </c>
      <c r="AI53" s="149">
        <v>1.44</v>
      </c>
      <c r="AJ53" s="149">
        <v>1.46</v>
      </c>
      <c r="AK53" s="149">
        <v>1.7</v>
      </c>
      <c r="AL53" s="149">
        <v>9.34</v>
      </c>
      <c r="AM53" s="149">
        <v>9.17</v>
      </c>
      <c r="AN53" s="149">
        <v>8.82</v>
      </c>
      <c r="AO53" s="149">
        <v>70</v>
      </c>
      <c r="AP53" s="149">
        <v>82.6</v>
      </c>
      <c r="AQ53" s="149">
        <v>114</v>
      </c>
      <c r="AR53" s="150">
        <v>32344</v>
      </c>
      <c r="AS53" s="150">
        <v>40677</v>
      </c>
      <c r="AT53" s="150">
        <v>58348</v>
      </c>
      <c r="AU53" s="150">
        <v>60</v>
      </c>
      <c r="AV53" s="150">
        <v>88</v>
      </c>
      <c r="AW53" s="150">
        <v>133</v>
      </c>
      <c r="AX53" s="150">
        <v>1600</v>
      </c>
      <c r="AY53" s="150">
        <v>1600</v>
      </c>
      <c r="AZ53" s="150">
        <v>1950</v>
      </c>
      <c r="BA53" s="150">
        <v>4.6110200212233927</v>
      </c>
      <c r="BB53" s="150">
        <v>4.5733552173118861</v>
      </c>
      <c r="BC53" s="150">
        <v>4.5665885686767789</v>
      </c>
      <c r="BD53" s="150">
        <v>144</v>
      </c>
    </row>
    <row r="54" spans="1:56" ht="11.25">
      <c r="A54" s="161">
        <v>85</v>
      </c>
      <c r="B54" s="150" t="s">
        <v>146</v>
      </c>
      <c r="C54" s="150" t="s">
        <v>52</v>
      </c>
      <c r="D54" s="162">
        <v>0.77905000000000002</v>
      </c>
      <c r="E54" s="162">
        <v>0.25297999999999998</v>
      </c>
      <c r="F54" s="162">
        <v>0.72721000000000002</v>
      </c>
      <c r="G54" s="150">
        <f>'Designs Table'!G87</f>
        <v>6</v>
      </c>
      <c r="H54" s="150">
        <f>'Designs Table'!H87</f>
        <v>7</v>
      </c>
      <c r="I54" s="150">
        <f>'Designs Table'!I87</f>
        <v>11</v>
      </c>
      <c r="J54" s="148">
        <v>11.673336121659601</v>
      </c>
      <c r="K54" s="148">
        <v>3.7904895724873406</v>
      </c>
      <c r="L54" s="163">
        <v>0.31000000000000022</v>
      </c>
      <c r="M54" s="163">
        <v>0.33600000000000024</v>
      </c>
      <c r="N54" s="163">
        <v>0.35000000000000026</v>
      </c>
      <c r="O54" s="164">
        <v>31769849.999999996</v>
      </c>
      <c r="P54" s="164">
        <v>38512950</v>
      </c>
      <c r="Q54" s="164">
        <v>57064210</v>
      </c>
      <c r="R54" s="164">
        <v>7803369.6331867455</v>
      </c>
      <c r="S54" s="164">
        <v>3.7904895724873406</v>
      </c>
      <c r="T54" s="164">
        <v>9240396</v>
      </c>
      <c r="U54" s="164">
        <v>70003</v>
      </c>
      <c r="V54" s="164">
        <v>541567.72971953789</v>
      </c>
      <c r="W54" s="149">
        <v>0.9007142857142858</v>
      </c>
      <c r="X54" s="149">
        <v>0.9007142857142858</v>
      </c>
      <c r="Y54" s="149">
        <v>0.9007142857142858</v>
      </c>
      <c r="Z54" s="149">
        <v>0.43684210526315792</v>
      </c>
      <c r="AA54" s="149">
        <v>0.5</v>
      </c>
      <c r="AB54" s="149">
        <v>0.58947368421052626</v>
      </c>
      <c r="AC54" s="150">
        <v>166</v>
      </c>
      <c r="AD54" s="150">
        <v>190</v>
      </c>
      <c r="AE54" s="165">
        <v>224</v>
      </c>
      <c r="AF54" s="148">
        <v>5.5</v>
      </c>
      <c r="AG54" s="148">
        <v>4.8</v>
      </c>
      <c r="AH54" s="148">
        <v>5.95</v>
      </c>
      <c r="AI54" s="149">
        <v>1.44</v>
      </c>
      <c r="AJ54" s="149">
        <v>1.47</v>
      </c>
      <c r="AK54" s="149">
        <v>1.69</v>
      </c>
      <c r="AL54" s="149">
        <v>9.34</v>
      </c>
      <c r="AM54" s="149">
        <v>7.95</v>
      </c>
      <c r="AN54" s="149">
        <v>8.7200000000000006</v>
      </c>
      <c r="AO54" s="149">
        <v>70</v>
      </c>
      <c r="AP54" s="149">
        <v>79.2</v>
      </c>
      <c r="AQ54" s="149">
        <v>108.2</v>
      </c>
      <c r="AR54" s="150">
        <v>32344</v>
      </c>
      <c r="AS54" s="150">
        <v>39754</v>
      </c>
      <c r="AT54" s="150">
        <v>60140</v>
      </c>
      <c r="AU54" s="150">
        <v>60</v>
      </c>
      <c r="AV54" s="150">
        <v>80</v>
      </c>
      <c r="AW54" s="150">
        <v>126</v>
      </c>
      <c r="AX54" s="150">
        <v>1600</v>
      </c>
      <c r="AY54" s="150">
        <v>1800</v>
      </c>
      <c r="AZ54" s="150">
        <v>1600</v>
      </c>
      <c r="BA54" s="150">
        <v>4.6110200212233927</v>
      </c>
      <c r="BB54" s="150">
        <v>4.5759064953131174</v>
      </c>
      <c r="BC54" s="150">
        <v>4.5564661915499665</v>
      </c>
      <c r="BD54" s="150">
        <v>130</v>
      </c>
    </row>
    <row r="55" spans="1:56" ht="11.25">
      <c r="A55" s="161">
        <v>87</v>
      </c>
      <c r="B55" s="150" t="s">
        <v>146</v>
      </c>
      <c r="C55" s="150" t="s">
        <v>52</v>
      </c>
      <c r="D55" s="162">
        <v>0.57679000000000002</v>
      </c>
      <c r="E55" s="162">
        <v>0.57489000000000001</v>
      </c>
      <c r="F55" s="162">
        <v>0.75800000000000001</v>
      </c>
      <c r="G55" s="150">
        <f>'Designs Table'!G89</f>
        <v>5</v>
      </c>
      <c r="H55" s="150">
        <f>'Designs Table'!H89</f>
        <v>14</v>
      </c>
      <c r="I55" s="150">
        <f>'Designs Table'!I89</f>
        <v>12</v>
      </c>
      <c r="J55" s="148">
        <v>12.39263197097663</v>
      </c>
      <c r="K55" s="148">
        <v>4.3219181560047453</v>
      </c>
      <c r="L55" s="163">
        <v>0.30500000000000022</v>
      </c>
      <c r="M55" s="163">
        <v>0.35400000000000026</v>
      </c>
      <c r="N55" s="163">
        <v>0.34300000000000025</v>
      </c>
      <c r="O55" s="164">
        <v>30901709.999999989</v>
      </c>
      <c r="P55" s="164">
        <v>47381809.999999993</v>
      </c>
      <c r="Q55" s="164">
        <v>55433490</v>
      </c>
      <c r="R55" s="164">
        <v>8456918.3022418488</v>
      </c>
      <c r="S55" s="164">
        <v>4.3219181560047453</v>
      </c>
      <c r="T55" s="164">
        <v>10406220.000000002</v>
      </c>
      <c r="U55" s="164">
        <v>78835</v>
      </c>
      <c r="V55" s="164">
        <v>572115.15308766265</v>
      </c>
      <c r="W55" s="149">
        <v>0.9007142857142858</v>
      </c>
      <c r="X55" s="149">
        <v>0.9007142857142858</v>
      </c>
      <c r="Y55" s="149">
        <v>0.9007142857142858</v>
      </c>
      <c r="Z55" s="149">
        <v>0.45263157894736844</v>
      </c>
      <c r="AA55" s="149">
        <v>0.58947368421052626</v>
      </c>
      <c r="AB55" s="149">
        <v>0.64736842105263159</v>
      </c>
      <c r="AC55" s="150">
        <v>172</v>
      </c>
      <c r="AD55" s="150">
        <v>224</v>
      </c>
      <c r="AE55" s="165">
        <v>246</v>
      </c>
      <c r="AF55" s="148">
        <v>5.9</v>
      </c>
      <c r="AG55" s="148">
        <v>5.47</v>
      </c>
      <c r="AH55" s="148">
        <v>6.2</v>
      </c>
      <c r="AI55" s="149">
        <v>1.47</v>
      </c>
      <c r="AJ55" s="149">
        <v>1.55</v>
      </c>
      <c r="AK55" s="149">
        <v>1.7</v>
      </c>
      <c r="AL55" s="149">
        <v>9.34</v>
      </c>
      <c r="AM55" s="149">
        <v>8.43</v>
      </c>
      <c r="AN55" s="149">
        <v>8.82</v>
      </c>
      <c r="AO55" s="149">
        <v>70</v>
      </c>
      <c r="AP55" s="149">
        <v>100</v>
      </c>
      <c r="AQ55" s="149">
        <v>114</v>
      </c>
      <c r="AR55" s="150">
        <v>31390</v>
      </c>
      <c r="AS55" s="150">
        <v>49500</v>
      </c>
      <c r="AT55" s="150">
        <v>58348</v>
      </c>
      <c r="AU55" s="150">
        <v>60</v>
      </c>
      <c r="AV55" s="150">
        <v>104</v>
      </c>
      <c r="AW55" s="150">
        <v>133</v>
      </c>
      <c r="AX55" s="150">
        <v>1600</v>
      </c>
      <c r="AY55" s="150">
        <v>1900</v>
      </c>
      <c r="AZ55" s="150">
        <v>1950</v>
      </c>
      <c r="BA55" s="150">
        <v>4.6184746332476987</v>
      </c>
      <c r="BB55" s="150">
        <v>4.5506512781850228</v>
      </c>
      <c r="BC55" s="150">
        <v>4.5665885686767789</v>
      </c>
      <c r="BD55" s="150">
        <v>137</v>
      </c>
    </row>
    <row r="56" spans="1:56" ht="11.25">
      <c r="A56" s="161">
        <v>89</v>
      </c>
      <c r="B56" s="150" t="s">
        <v>146</v>
      </c>
      <c r="C56" s="150" t="s">
        <v>52</v>
      </c>
      <c r="D56" s="162">
        <v>0.64700999999999997</v>
      </c>
      <c r="E56" s="162">
        <v>0.40772000000000003</v>
      </c>
      <c r="F56" s="162">
        <v>0.88915</v>
      </c>
      <c r="G56" s="150">
        <f>'Designs Table'!G91</f>
        <v>5</v>
      </c>
      <c r="H56" s="150">
        <f>'Designs Table'!H91</f>
        <v>10</v>
      </c>
      <c r="I56" s="150">
        <f>'Designs Table'!I91</f>
        <v>14</v>
      </c>
      <c r="J56" s="148">
        <v>11.382535352302556</v>
      </c>
      <c r="K56" s="148">
        <v>3.7353813599305798</v>
      </c>
      <c r="L56" s="163">
        <v>0.30500000000000022</v>
      </c>
      <c r="M56" s="163">
        <v>0.34100000000000025</v>
      </c>
      <c r="N56" s="163">
        <v>0.34200000000000025</v>
      </c>
      <c r="O56" s="164">
        <v>30901709.999999989</v>
      </c>
      <c r="P56" s="164">
        <v>40237399.999999993</v>
      </c>
      <c r="Q56" s="164">
        <v>55622769.999999993</v>
      </c>
      <c r="R56" s="164">
        <v>8706871.2997968905</v>
      </c>
      <c r="S56" s="164">
        <v>3.7353813599305798</v>
      </c>
      <c r="T56" s="164">
        <v>10590624</v>
      </c>
      <c r="U56" s="164">
        <v>80232</v>
      </c>
      <c r="V56" s="164">
        <v>628552.15871373576</v>
      </c>
      <c r="W56" s="149">
        <v>0.9007142857142858</v>
      </c>
      <c r="X56" s="149">
        <v>0.9007142857142858</v>
      </c>
      <c r="Y56" s="149">
        <v>0.9007142857142858</v>
      </c>
      <c r="Z56" s="149">
        <v>0.45263157894736844</v>
      </c>
      <c r="AA56" s="149">
        <v>0.51578947368421058</v>
      </c>
      <c r="AB56" s="149">
        <v>0.67894736842105263</v>
      </c>
      <c r="AC56" s="150">
        <v>172</v>
      </c>
      <c r="AD56" s="150">
        <v>196</v>
      </c>
      <c r="AE56" s="165">
        <v>258</v>
      </c>
      <c r="AF56" s="148">
        <v>5.9</v>
      </c>
      <c r="AG56" s="148">
        <v>5.58</v>
      </c>
      <c r="AH56" s="148">
        <v>6.18</v>
      </c>
      <c r="AI56" s="149">
        <v>1.47</v>
      </c>
      <c r="AJ56" s="149">
        <v>1.43</v>
      </c>
      <c r="AK56" s="149">
        <v>1.67</v>
      </c>
      <c r="AL56" s="149">
        <v>9.34</v>
      </c>
      <c r="AM56" s="149">
        <v>9.09</v>
      </c>
      <c r="AN56" s="149">
        <v>8.8000000000000007</v>
      </c>
      <c r="AO56" s="149">
        <v>70</v>
      </c>
      <c r="AP56" s="149">
        <v>81.2</v>
      </c>
      <c r="AQ56" s="149">
        <v>127.3</v>
      </c>
      <c r="AR56" s="150">
        <v>31390</v>
      </c>
      <c r="AS56" s="150">
        <v>41649</v>
      </c>
      <c r="AT56" s="150">
        <v>58556</v>
      </c>
      <c r="AU56" s="150">
        <v>60</v>
      </c>
      <c r="AV56" s="150">
        <v>84</v>
      </c>
      <c r="AW56" s="150">
        <v>130</v>
      </c>
      <c r="AX56" s="150">
        <v>1600</v>
      </c>
      <c r="AY56" s="150">
        <v>1800</v>
      </c>
      <c r="AZ56" s="150">
        <v>1900</v>
      </c>
      <c r="BA56" s="150">
        <v>4.6184746332476987</v>
      </c>
      <c r="BB56" s="150">
        <v>4.5682300405660357</v>
      </c>
      <c r="BC56" s="150">
        <v>4.5687161307033639</v>
      </c>
      <c r="BD56" s="150">
        <v>150</v>
      </c>
    </row>
    <row r="57" spans="1:56" ht="11.25">
      <c r="A57" s="161">
        <v>90</v>
      </c>
      <c r="B57" s="150" t="s">
        <v>146</v>
      </c>
      <c r="C57" s="150" t="s">
        <v>52</v>
      </c>
      <c r="D57" s="162">
        <v>0.95533999999999997</v>
      </c>
      <c r="E57" s="162">
        <v>0.26365</v>
      </c>
      <c r="F57" s="162">
        <v>0.47432999999999997</v>
      </c>
      <c r="G57" s="150">
        <f>'Designs Table'!G92</f>
        <v>7</v>
      </c>
      <c r="H57" s="150">
        <f>'Designs Table'!H92</f>
        <v>7</v>
      </c>
      <c r="I57" s="150">
        <f>'Designs Table'!I92</f>
        <v>8</v>
      </c>
      <c r="J57" s="148">
        <v>11.155010384531819</v>
      </c>
      <c r="K57" s="148">
        <v>4.1308943998185494</v>
      </c>
      <c r="L57" s="163">
        <v>0.30900000000000022</v>
      </c>
      <c r="M57" s="163">
        <v>0.33600000000000024</v>
      </c>
      <c r="N57" s="163">
        <v>0.34500000000000025</v>
      </c>
      <c r="O57" s="164">
        <v>31317579.999999996</v>
      </c>
      <c r="P57" s="164">
        <v>38512950</v>
      </c>
      <c r="Q57" s="164">
        <v>53893770</v>
      </c>
      <c r="R57" s="164">
        <v>8137587.8521352774</v>
      </c>
      <c r="S57" s="164">
        <v>4.1308943998185494</v>
      </c>
      <c r="T57" s="164">
        <v>9987912</v>
      </c>
      <c r="U57" s="164">
        <v>75666</v>
      </c>
      <c r="V57" s="164">
        <v>591974.4293857998</v>
      </c>
      <c r="W57" s="149">
        <v>0.9007142857142858</v>
      </c>
      <c r="X57" s="149">
        <v>0.9007142857142858</v>
      </c>
      <c r="Y57" s="149">
        <v>0.9007142857142858</v>
      </c>
      <c r="Z57" s="149">
        <v>0.46842105263157896</v>
      </c>
      <c r="AA57" s="149">
        <v>0.5</v>
      </c>
      <c r="AB57" s="149">
        <v>0.61052631578947369</v>
      </c>
      <c r="AC57" s="150">
        <v>178</v>
      </c>
      <c r="AD57" s="150">
        <v>190</v>
      </c>
      <c r="AE57" s="165">
        <v>232</v>
      </c>
      <c r="AF57" s="148">
        <v>5.8</v>
      </c>
      <c r="AG57" s="148">
        <v>4.8</v>
      </c>
      <c r="AH57" s="148">
        <v>5.05</v>
      </c>
      <c r="AI57" s="149">
        <v>1.4</v>
      </c>
      <c r="AJ57" s="149">
        <v>1.47</v>
      </c>
      <c r="AK57" s="149">
        <v>1.57</v>
      </c>
      <c r="AL57" s="149">
        <v>8.75</v>
      </c>
      <c r="AM57" s="149">
        <v>7.95</v>
      </c>
      <c r="AN57" s="149">
        <v>8.9700000000000006</v>
      </c>
      <c r="AO57" s="149">
        <v>68</v>
      </c>
      <c r="AP57" s="149">
        <v>79.2</v>
      </c>
      <c r="AQ57" s="149">
        <v>115.2</v>
      </c>
      <c r="AR57" s="150">
        <v>31847</v>
      </c>
      <c r="AS57" s="150">
        <v>39754</v>
      </c>
      <c r="AT57" s="150">
        <v>56656</v>
      </c>
      <c r="AU57" s="150">
        <v>60</v>
      </c>
      <c r="AV57" s="150">
        <v>80</v>
      </c>
      <c r="AW57" s="150">
        <v>120</v>
      </c>
      <c r="AX57" s="150">
        <v>1600</v>
      </c>
      <c r="AY57" s="150">
        <v>1800</v>
      </c>
      <c r="AZ57" s="150">
        <v>1900</v>
      </c>
      <c r="BA57" s="150">
        <v>4.6122758194035134</v>
      </c>
      <c r="BB57" s="150">
        <v>4.5759064953131174</v>
      </c>
      <c r="BC57" s="150">
        <v>4.5644184627972111</v>
      </c>
      <c r="BD57" s="150">
        <v>142</v>
      </c>
    </row>
    <row r="58" spans="1:56" ht="11.25">
      <c r="A58" s="161">
        <v>91</v>
      </c>
      <c r="B58" s="150" t="s">
        <v>146</v>
      </c>
      <c r="C58" s="150" t="s">
        <v>52</v>
      </c>
      <c r="D58" s="162">
        <v>0.82121</v>
      </c>
      <c r="E58" s="162">
        <v>0.60462000000000005</v>
      </c>
      <c r="F58" s="162">
        <v>0.37119999999999997</v>
      </c>
      <c r="G58" s="150">
        <f>'Designs Table'!G93</f>
        <v>6</v>
      </c>
      <c r="H58" s="150">
        <f>'Designs Table'!H93</f>
        <v>15</v>
      </c>
      <c r="I58" s="150">
        <f>'Designs Table'!I93</f>
        <v>6</v>
      </c>
      <c r="J58" s="148">
        <v>12.416393563720963</v>
      </c>
      <c r="K58" s="148">
        <v>4.4167882100190106</v>
      </c>
      <c r="L58" s="163">
        <v>0.31000000000000022</v>
      </c>
      <c r="M58" s="163">
        <v>0.33800000000000024</v>
      </c>
      <c r="N58" s="163">
        <v>0.34900000000000025</v>
      </c>
      <c r="O58" s="164">
        <v>31769849.999999996</v>
      </c>
      <c r="P58" s="164">
        <v>39352879.999999993</v>
      </c>
      <c r="Q58" s="164">
        <v>64699110.000000007</v>
      </c>
      <c r="R58" s="164">
        <v>8686887.8395420071</v>
      </c>
      <c r="S58" s="164">
        <v>4.4167882100190106</v>
      </c>
      <c r="T58" s="164">
        <v>10681968</v>
      </c>
      <c r="U58" s="164">
        <v>80924</v>
      </c>
      <c r="V58" s="164">
        <v>558182.77914426918</v>
      </c>
      <c r="W58" s="149">
        <v>0.9007142857142858</v>
      </c>
      <c r="X58" s="149">
        <v>0.9007142857142858</v>
      </c>
      <c r="Y58" s="149">
        <v>0.9007142857142858</v>
      </c>
      <c r="Z58" s="149">
        <v>0.43684210526315792</v>
      </c>
      <c r="AA58" s="149">
        <v>0.56315789473684208</v>
      </c>
      <c r="AB58" s="149">
        <v>0.72631578947368425</v>
      </c>
      <c r="AC58" s="150">
        <v>166</v>
      </c>
      <c r="AD58" s="150">
        <v>214</v>
      </c>
      <c r="AE58" s="165">
        <v>276</v>
      </c>
      <c r="AF58" s="148">
        <v>5.5</v>
      </c>
      <c r="AG58" s="148">
        <v>5.48</v>
      </c>
      <c r="AH58" s="148">
        <v>5.3</v>
      </c>
      <c r="AI58" s="149">
        <v>1.44</v>
      </c>
      <c r="AJ58" s="149">
        <v>1.46</v>
      </c>
      <c r="AK58" s="149">
        <v>1.57</v>
      </c>
      <c r="AL58" s="149">
        <v>9.34</v>
      </c>
      <c r="AM58" s="149">
        <v>9.17</v>
      </c>
      <c r="AN58" s="149">
        <v>9.44</v>
      </c>
      <c r="AO58" s="149">
        <v>70</v>
      </c>
      <c r="AP58" s="149">
        <v>82.6</v>
      </c>
      <c r="AQ58" s="149">
        <v>124.6</v>
      </c>
      <c r="AR58" s="150">
        <v>32344</v>
      </c>
      <c r="AS58" s="150">
        <v>40677</v>
      </c>
      <c r="AT58" s="150">
        <v>68530</v>
      </c>
      <c r="AU58" s="150">
        <v>60</v>
      </c>
      <c r="AV58" s="150">
        <v>88</v>
      </c>
      <c r="AW58" s="150">
        <v>174</v>
      </c>
      <c r="AX58" s="150">
        <v>1600</v>
      </c>
      <c r="AY58" s="150">
        <v>1600</v>
      </c>
      <c r="AZ58" s="150">
        <v>1550</v>
      </c>
      <c r="BA58" s="150">
        <v>4.6110200212233927</v>
      </c>
      <c r="BB58" s="150">
        <v>4.5733552173118861</v>
      </c>
      <c r="BC58" s="150">
        <v>4.5589861088269537</v>
      </c>
      <c r="BD58" s="150">
        <v>131</v>
      </c>
    </row>
    <row r="59" spans="1:56" ht="11.25">
      <c r="A59" s="161">
        <v>92</v>
      </c>
      <c r="B59" s="150" t="s">
        <v>146</v>
      </c>
      <c r="C59" s="150" t="s">
        <v>52</v>
      </c>
      <c r="D59" s="162">
        <v>0.74609000000000003</v>
      </c>
      <c r="E59" s="162">
        <v>0.25081999999999999</v>
      </c>
      <c r="F59" s="162">
        <v>0.75173000000000001</v>
      </c>
      <c r="G59" s="150">
        <f>'Designs Table'!G94</f>
        <v>6</v>
      </c>
      <c r="H59" s="150">
        <f>'Designs Table'!H94</f>
        <v>7</v>
      </c>
      <c r="I59" s="150">
        <f>'Designs Table'!I94</f>
        <v>12</v>
      </c>
      <c r="J59" s="148">
        <v>11.288901666298695</v>
      </c>
      <c r="K59" s="148">
        <v>4.2078838607112541</v>
      </c>
      <c r="L59" s="163">
        <v>0.31000000000000022</v>
      </c>
      <c r="M59" s="163">
        <v>0.33600000000000024</v>
      </c>
      <c r="N59" s="163">
        <v>0.34300000000000025</v>
      </c>
      <c r="O59" s="164">
        <v>31769849.999999996</v>
      </c>
      <c r="P59" s="164">
        <v>38512950</v>
      </c>
      <c r="Q59" s="164">
        <v>55433490</v>
      </c>
      <c r="R59" s="164">
        <v>8226989.6072166907</v>
      </c>
      <c r="S59" s="164">
        <v>4.2078838607112541</v>
      </c>
      <c r="T59" s="164">
        <v>10087440</v>
      </c>
      <c r="U59" s="164">
        <v>76420</v>
      </c>
      <c r="V59" s="164">
        <v>578558.55061880662</v>
      </c>
      <c r="W59" s="149">
        <v>0.9007142857142858</v>
      </c>
      <c r="X59" s="149">
        <v>0.9007142857142858</v>
      </c>
      <c r="Y59" s="149">
        <v>0.9007142857142858</v>
      </c>
      <c r="Z59" s="149">
        <v>0.43684210526315792</v>
      </c>
      <c r="AA59" s="149">
        <v>0.5</v>
      </c>
      <c r="AB59" s="149">
        <v>0.64736842105263159</v>
      </c>
      <c r="AC59" s="150">
        <v>166</v>
      </c>
      <c r="AD59" s="150">
        <v>190</v>
      </c>
      <c r="AE59" s="165">
        <v>246</v>
      </c>
      <c r="AF59" s="148">
        <v>5.5</v>
      </c>
      <c r="AG59" s="148">
        <v>4.8</v>
      </c>
      <c r="AH59" s="148">
        <v>6.2</v>
      </c>
      <c r="AI59" s="149">
        <v>1.44</v>
      </c>
      <c r="AJ59" s="149">
        <v>1.47</v>
      </c>
      <c r="AK59" s="149">
        <v>1.7</v>
      </c>
      <c r="AL59" s="149">
        <v>9.34</v>
      </c>
      <c r="AM59" s="149">
        <v>7.95</v>
      </c>
      <c r="AN59" s="149">
        <v>8.82</v>
      </c>
      <c r="AO59" s="149">
        <v>70</v>
      </c>
      <c r="AP59" s="149">
        <v>79.2</v>
      </c>
      <c r="AQ59" s="149">
        <v>114</v>
      </c>
      <c r="AR59" s="150">
        <v>32344</v>
      </c>
      <c r="AS59" s="150">
        <v>39754</v>
      </c>
      <c r="AT59" s="150">
        <v>58348</v>
      </c>
      <c r="AU59" s="150">
        <v>60</v>
      </c>
      <c r="AV59" s="150">
        <v>80</v>
      </c>
      <c r="AW59" s="150">
        <v>133</v>
      </c>
      <c r="AX59" s="150">
        <v>1600</v>
      </c>
      <c r="AY59" s="150">
        <v>1800</v>
      </c>
      <c r="AZ59" s="150">
        <v>1950</v>
      </c>
      <c r="BA59" s="150">
        <v>4.6110200212233927</v>
      </c>
      <c r="BB59" s="150">
        <v>4.5759064953131174</v>
      </c>
      <c r="BC59" s="150">
        <v>4.5665885686767789</v>
      </c>
      <c r="BD59" s="150">
        <v>140</v>
      </c>
    </row>
    <row r="60" spans="1:56" ht="11.25">
      <c r="A60" s="161">
        <v>93</v>
      </c>
      <c r="B60" s="150" t="s">
        <v>146</v>
      </c>
      <c r="C60" s="150" t="s">
        <v>52</v>
      </c>
      <c r="D60" s="162">
        <v>0.94177999999999995</v>
      </c>
      <c r="E60" s="162">
        <v>0.77166000000000001</v>
      </c>
      <c r="F60" s="162">
        <v>0.71758</v>
      </c>
      <c r="G60" s="150">
        <f>'Designs Table'!G95</f>
        <v>7</v>
      </c>
      <c r="H60" s="150">
        <f>'Designs Table'!H95</f>
        <v>19</v>
      </c>
      <c r="I60" s="150">
        <f>'Designs Table'!I95</f>
        <v>11</v>
      </c>
      <c r="J60" s="148">
        <v>11.840233991955261</v>
      </c>
      <c r="K60" s="148">
        <v>3.3123917588453327</v>
      </c>
      <c r="L60" s="163">
        <v>0.30900000000000022</v>
      </c>
      <c r="M60" s="163">
        <v>0.33800000000000024</v>
      </c>
      <c r="N60" s="163">
        <v>0.35000000000000026</v>
      </c>
      <c r="O60" s="164">
        <v>31317579.999999996</v>
      </c>
      <c r="P60" s="164">
        <v>40607769.999999993</v>
      </c>
      <c r="Q60" s="164">
        <v>57064210</v>
      </c>
      <c r="R60" s="164">
        <v>8364951.532969838</v>
      </c>
      <c r="S60" s="164">
        <v>3.3123917588453327</v>
      </c>
      <c r="T60" s="164">
        <v>9815784</v>
      </c>
      <c r="U60" s="164">
        <v>74362</v>
      </c>
      <c r="V60" s="164">
        <v>589012.49596046039</v>
      </c>
      <c r="W60" s="149">
        <v>0.9007142857142858</v>
      </c>
      <c r="X60" s="149">
        <v>0.9007142857142858</v>
      </c>
      <c r="Y60" s="149">
        <v>0.9007142857142858</v>
      </c>
      <c r="Z60" s="149">
        <v>0.46842105263157896</v>
      </c>
      <c r="AA60" s="149">
        <v>0.58947368421052626</v>
      </c>
      <c r="AB60" s="149">
        <v>0.58947368421052626</v>
      </c>
      <c r="AC60" s="150">
        <v>178</v>
      </c>
      <c r="AD60" s="150">
        <v>224</v>
      </c>
      <c r="AE60" s="165">
        <v>224</v>
      </c>
      <c r="AF60" s="148">
        <v>5.8</v>
      </c>
      <c r="AG60" s="148">
        <v>6.01</v>
      </c>
      <c r="AH60" s="148">
        <v>5.95</v>
      </c>
      <c r="AI60" s="149">
        <v>1.4</v>
      </c>
      <c r="AJ60" s="149">
        <v>1.59</v>
      </c>
      <c r="AK60" s="149">
        <v>1.69</v>
      </c>
      <c r="AL60" s="149">
        <v>8.75</v>
      </c>
      <c r="AM60" s="149">
        <v>9.6199999999999992</v>
      </c>
      <c r="AN60" s="149">
        <v>8.7200000000000006</v>
      </c>
      <c r="AO60" s="149">
        <v>68</v>
      </c>
      <c r="AP60" s="149">
        <v>91.3</v>
      </c>
      <c r="AQ60" s="149">
        <v>108.2</v>
      </c>
      <c r="AR60" s="150">
        <v>31847</v>
      </c>
      <c r="AS60" s="150">
        <v>42056</v>
      </c>
      <c r="AT60" s="150">
        <v>60140</v>
      </c>
      <c r="AU60" s="150">
        <v>60</v>
      </c>
      <c r="AV60" s="150">
        <v>95</v>
      </c>
      <c r="AW60" s="150">
        <v>126</v>
      </c>
      <c r="AX60" s="150">
        <v>1600</v>
      </c>
      <c r="AY60" s="150">
        <v>1600</v>
      </c>
      <c r="AZ60" s="150">
        <v>1600</v>
      </c>
      <c r="BA60" s="150">
        <v>4.6122758194035134</v>
      </c>
      <c r="BB60" s="150">
        <v>4.573642357025137</v>
      </c>
      <c r="BC60" s="150">
        <v>4.5564661915499665</v>
      </c>
      <c r="BD60" s="150">
        <v>141</v>
      </c>
    </row>
    <row r="61" spans="1:56" ht="11.25">
      <c r="A61" s="161">
        <v>94</v>
      </c>
      <c r="B61" s="150" t="s">
        <v>146</v>
      </c>
      <c r="C61" s="150" t="s">
        <v>52</v>
      </c>
      <c r="D61" s="162">
        <v>0.68711999999999995</v>
      </c>
      <c r="E61" s="162">
        <v>0.57181999999999999</v>
      </c>
      <c r="F61" s="162">
        <v>0.54271999999999998</v>
      </c>
      <c r="G61" s="150">
        <f>'Designs Table'!G96</f>
        <v>5</v>
      </c>
      <c r="H61" s="150">
        <f>'Designs Table'!H96</f>
        <v>14</v>
      </c>
      <c r="I61" s="150">
        <f>'Designs Table'!I96</f>
        <v>9</v>
      </c>
      <c r="J61" s="148">
        <v>12.081046660547447</v>
      </c>
      <c r="K61" s="148">
        <v>3.9135842612220082</v>
      </c>
      <c r="L61" s="163">
        <v>0.30500000000000022</v>
      </c>
      <c r="M61" s="163">
        <v>0.35400000000000026</v>
      </c>
      <c r="N61" s="163">
        <v>0.34300000000000025</v>
      </c>
      <c r="O61" s="164">
        <v>30901709.999999989</v>
      </c>
      <c r="P61" s="164">
        <v>47381809.999999993</v>
      </c>
      <c r="Q61" s="164">
        <v>52044650.000000007</v>
      </c>
      <c r="R61" s="164">
        <v>8527028.3404265232</v>
      </c>
      <c r="S61" s="164">
        <v>3.9135842612220082</v>
      </c>
      <c r="T61" s="164">
        <v>10396848</v>
      </c>
      <c r="U61" s="164">
        <v>78764</v>
      </c>
      <c r="V61" s="164">
        <v>606592.82552679477</v>
      </c>
      <c r="W61" s="149">
        <v>0.9007142857142858</v>
      </c>
      <c r="X61" s="149">
        <v>0.9007142857142858</v>
      </c>
      <c r="Y61" s="149">
        <v>0.9007142857142858</v>
      </c>
      <c r="Z61" s="149">
        <v>0.45263157894736844</v>
      </c>
      <c r="AA61" s="149">
        <v>0.58947368421052626</v>
      </c>
      <c r="AB61" s="149">
        <v>0.62105263157894741</v>
      </c>
      <c r="AC61" s="150">
        <v>172</v>
      </c>
      <c r="AD61" s="150">
        <v>224</v>
      </c>
      <c r="AE61" s="165">
        <v>236</v>
      </c>
      <c r="AF61" s="148">
        <v>5.9</v>
      </c>
      <c r="AG61" s="148">
        <v>5.47</v>
      </c>
      <c r="AH61" s="148">
        <v>6.5</v>
      </c>
      <c r="AI61" s="149">
        <v>1.47</v>
      </c>
      <c r="AJ61" s="149">
        <v>1.55</v>
      </c>
      <c r="AK61" s="149">
        <v>1.55</v>
      </c>
      <c r="AL61" s="149">
        <v>9.34</v>
      </c>
      <c r="AM61" s="149">
        <v>8.43</v>
      </c>
      <c r="AN61" s="149">
        <v>8.89</v>
      </c>
      <c r="AO61" s="149">
        <v>70</v>
      </c>
      <c r="AP61" s="149">
        <v>100</v>
      </c>
      <c r="AQ61" s="149">
        <v>111.8</v>
      </c>
      <c r="AR61" s="150">
        <v>31390</v>
      </c>
      <c r="AS61" s="150">
        <v>49500</v>
      </c>
      <c r="AT61" s="150">
        <v>54624</v>
      </c>
      <c r="AU61" s="150">
        <v>60</v>
      </c>
      <c r="AV61" s="150">
        <v>104</v>
      </c>
      <c r="AW61" s="150">
        <v>116</v>
      </c>
      <c r="AX61" s="150">
        <v>1600</v>
      </c>
      <c r="AY61" s="150">
        <v>1900</v>
      </c>
      <c r="AZ61" s="150">
        <v>2200</v>
      </c>
      <c r="BA61" s="150">
        <v>4.6184746332476987</v>
      </c>
      <c r="BB61" s="150">
        <v>4.5506512781850228</v>
      </c>
      <c r="BC61" s="150">
        <v>4.5672596776334693</v>
      </c>
      <c r="BD61" s="150">
        <v>145</v>
      </c>
    </row>
    <row r="62" spans="1:56" ht="11.25">
      <c r="A62" s="161">
        <v>95</v>
      </c>
      <c r="B62" s="150" t="s">
        <v>146</v>
      </c>
      <c r="C62" s="150" t="s">
        <v>52</v>
      </c>
      <c r="D62" s="162">
        <v>0.77707999999999999</v>
      </c>
      <c r="E62" s="162">
        <v>0.60921000000000003</v>
      </c>
      <c r="F62" s="162">
        <v>0.63936999999999999</v>
      </c>
      <c r="G62" s="150">
        <f>'Designs Table'!G97</f>
        <v>6</v>
      </c>
      <c r="H62" s="150">
        <f>'Designs Table'!H97</f>
        <v>15</v>
      </c>
      <c r="I62" s="150">
        <f>'Designs Table'!I97</f>
        <v>10</v>
      </c>
      <c r="J62" s="148">
        <v>11.125631904457904</v>
      </c>
      <c r="K62" s="148">
        <v>4.3405388518136547</v>
      </c>
      <c r="L62" s="163">
        <v>0.31000000000000022</v>
      </c>
      <c r="M62" s="163">
        <v>0.33800000000000024</v>
      </c>
      <c r="N62" s="163">
        <v>0.34100000000000025</v>
      </c>
      <c r="O62" s="164">
        <v>31769849.999999996</v>
      </c>
      <c r="P62" s="164">
        <v>39352879.999999993</v>
      </c>
      <c r="Q62" s="164">
        <v>53055660</v>
      </c>
      <c r="R62" s="164">
        <v>8125633.8567135036</v>
      </c>
      <c r="S62" s="164">
        <v>4.3405388518136547</v>
      </c>
      <c r="T62" s="164">
        <v>10078200</v>
      </c>
      <c r="U62" s="164">
        <v>76350</v>
      </c>
      <c r="V62" s="164">
        <v>589186.87705295521</v>
      </c>
      <c r="W62" s="149">
        <v>0.9007142857142858</v>
      </c>
      <c r="X62" s="149">
        <v>0.9007142857142858</v>
      </c>
      <c r="Y62" s="149">
        <v>0.9007142857142858</v>
      </c>
      <c r="Z62" s="149">
        <v>0.43684210526315792</v>
      </c>
      <c r="AA62" s="149">
        <v>0.56315789473684208</v>
      </c>
      <c r="AB62" s="149">
        <v>0.60526315789473684</v>
      </c>
      <c r="AC62" s="150">
        <v>166</v>
      </c>
      <c r="AD62" s="150">
        <v>214</v>
      </c>
      <c r="AE62" s="165">
        <v>230</v>
      </c>
      <c r="AF62" s="148">
        <v>5.5</v>
      </c>
      <c r="AG62" s="148">
        <v>5.48</v>
      </c>
      <c r="AH62" s="148">
        <v>6.4</v>
      </c>
      <c r="AI62" s="149">
        <v>1.44</v>
      </c>
      <c r="AJ62" s="149">
        <v>1.46</v>
      </c>
      <c r="AK62" s="149">
        <v>1.59</v>
      </c>
      <c r="AL62" s="149">
        <v>9.34</v>
      </c>
      <c r="AM62" s="149">
        <v>9.17</v>
      </c>
      <c r="AN62" s="149">
        <v>9.35</v>
      </c>
      <c r="AO62" s="149">
        <v>70</v>
      </c>
      <c r="AP62" s="149">
        <v>82.6</v>
      </c>
      <c r="AQ62" s="149">
        <v>121.5</v>
      </c>
      <c r="AR62" s="150">
        <v>32344</v>
      </c>
      <c r="AS62" s="150">
        <v>40677</v>
      </c>
      <c r="AT62" s="150">
        <v>55735</v>
      </c>
      <c r="AU62" s="150">
        <v>60</v>
      </c>
      <c r="AV62" s="150">
        <v>88</v>
      </c>
      <c r="AW62" s="150">
        <v>120</v>
      </c>
      <c r="AX62" s="150">
        <v>1600</v>
      </c>
      <c r="AY62" s="150">
        <v>1600</v>
      </c>
      <c r="AZ62" s="150">
        <v>1800</v>
      </c>
      <c r="BA62" s="150">
        <v>4.6110200212233927</v>
      </c>
      <c r="BB62" s="150">
        <v>4.5733552173118861</v>
      </c>
      <c r="BC62" s="150">
        <v>4.5696597899048559</v>
      </c>
      <c r="BD62" s="150">
        <v>144</v>
      </c>
    </row>
    <row r="63" spans="1:56" ht="11.25">
      <c r="A63" s="161">
        <v>97</v>
      </c>
      <c r="B63" s="150" t="s">
        <v>146</v>
      </c>
      <c r="C63" s="150" t="s">
        <v>52</v>
      </c>
      <c r="D63" s="162">
        <v>0.71309999999999996</v>
      </c>
      <c r="E63" s="162">
        <v>0.56901999999999997</v>
      </c>
      <c r="F63" s="162">
        <v>0.45473999999999998</v>
      </c>
      <c r="G63" s="150">
        <f>'Designs Table'!G99</f>
        <v>5</v>
      </c>
      <c r="H63" s="150">
        <f>'Designs Table'!H99</f>
        <v>14</v>
      </c>
      <c r="I63" s="150">
        <f>'Designs Table'!I99</f>
        <v>7</v>
      </c>
      <c r="J63" s="148">
        <v>13.379293119128823</v>
      </c>
      <c r="K63" s="148">
        <v>4.6946359186913202</v>
      </c>
      <c r="L63" s="163">
        <v>0.30500000000000022</v>
      </c>
      <c r="M63" s="163">
        <v>0.35400000000000026</v>
      </c>
      <c r="N63" s="163">
        <v>0.34800000000000025</v>
      </c>
      <c r="O63" s="164">
        <v>30901709.999999989</v>
      </c>
      <c r="P63" s="164">
        <v>47381809.999999993</v>
      </c>
      <c r="Q63" s="164">
        <v>64763719.999999993</v>
      </c>
      <c r="R63" s="164">
        <v>8622054.3448813297</v>
      </c>
      <c r="S63" s="164">
        <v>4.6946359186913202</v>
      </c>
      <c r="T63" s="164">
        <v>10668636</v>
      </c>
      <c r="U63" s="164">
        <v>80823</v>
      </c>
      <c r="V63" s="164">
        <v>539376.71394167282</v>
      </c>
      <c r="W63" s="149">
        <v>0.9007142857142858</v>
      </c>
      <c r="X63" s="149">
        <v>0.9007142857142858</v>
      </c>
      <c r="Y63" s="149">
        <v>0.9007142857142858</v>
      </c>
      <c r="Z63" s="149">
        <v>0.44736842105263158</v>
      </c>
      <c r="AA63" s="149">
        <v>0.58421052631578951</v>
      </c>
      <c r="AB63" s="149">
        <v>0.72105263157894739</v>
      </c>
      <c r="AC63" s="150">
        <v>170</v>
      </c>
      <c r="AD63" s="150">
        <v>222</v>
      </c>
      <c r="AE63" s="165">
        <v>274</v>
      </c>
      <c r="AF63" s="148">
        <v>5.9</v>
      </c>
      <c r="AG63" s="148">
        <v>5.47</v>
      </c>
      <c r="AH63" s="148">
        <v>5.6</v>
      </c>
      <c r="AI63" s="149">
        <v>1.47</v>
      </c>
      <c r="AJ63" s="149">
        <v>1.55</v>
      </c>
      <c r="AK63" s="149">
        <v>1.62</v>
      </c>
      <c r="AL63" s="149">
        <v>9.34</v>
      </c>
      <c r="AM63" s="149">
        <v>8.43</v>
      </c>
      <c r="AN63" s="149">
        <v>9</v>
      </c>
      <c r="AO63" s="149">
        <v>70</v>
      </c>
      <c r="AP63" s="149">
        <v>100</v>
      </c>
      <c r="AQ63" s="149">
        <v>128</v>
      </c>
      <c r="AR63" s="150">
        <v>31390</v>
      </c>
      <c r="AS63" s="150">
        <v>49500</v>
      </c>
      <c r="AT63" s="150">
        <v>68601</v>
      </c>
      <c r="AU63" s="150">
        <v>60</v>
      </c>
      <c r="AV63" s="150">
        <v>104</v>
      </c>
      <c r="AW63" s="150">
        <v>174</v>
      </c>
      <c r="AX63" s="150">
        <v>1600</v>
      </c>
      <c r="AY63" s="150">
        <v>1900</v>
      </c>
      <c r="AZ63" s="150">
        <v>1600</v>
      </c>
      <c r="BA63" s="150">
        <v>4.6184746332476987</v>
      </c>
      <c r="BB63" s="150">
        <v>4.5506512781850228</v>
      </c>
      <c r="BC63" s="150">
        <v>4.560264892130526</v>
      </c>
      <c r="BD63" s="150">
        <v>124</v>
      </c>
    </row>
    <row r="64" spans="1:56" ht="11.25">
      <c r="A64" s="161">
        <v>99</v>
      </c>
      <c r="B64" s="150" t="s">
        <v>146</v>
      </c>
      <c r="C64" s="150" t="s">
        <v>52</v>
      </c>
      <c r="D64" s="162">
        <v>0.82823999999999998</v>
      </c>
      <c r="E64" s="162">
        <v>0.53817999999999999</v>
      </c>
      <c r="F64" s="162">
        <v>0.49087999999999998</v>
      </c>
      <c r="G64" s="150">
        <f>'Designs Table'!G101</f>
        <v>6</v>
      </c>
      <c r="H64" s="150">
        <f>'Designs Table'!H101</f>
        <v>13</v>
      </c>
      <c r="I64" s="150">
        <f>'Designs Table'!I101</f>
        <v>8</v>
      </c>
      <c r="J64" s="148">
        <v>11.560990192954181</v>
      </c>
      <c r="K64" s="148">
        <v>3.9369224122555133</v>
      </c>
      <c r="L64" s="163">
        <v>0.31000000000000022</v>
      </c>
      <c r="M64" s="163">
        <v>0.34200000000000025</v>
      </c>
      <c r="N64" s="163">
        <v>0.34500000000000025</v>
      </c>
      <c r="O64" s="164">
        <v>31769849.999999996</v>
      </c>
      <c r="P64" s="164">
        <v>40969949.999999993</v>
      </c>
      <c r="Q64" s="164">
        <v>53893770</v>
      </c>
      <c r="R64" s="164">
        <v>8356742.19469498</v>
      </c>
      <c r="S64" s="164">
        <v>3.9369224122555133</v>
      </c>
      <c r="T64" s="164">
        <v>10191456</v>
      </c>
      <c r="U64" s="164">
        <v>77208</v>
      </c>
      <c r="V64" s="164">
        <v>603599.91547318525</v>
      </c>
      <c r="W64" s="149">
        <v>0.9007142857142858</v>
      </c>
      <c r="X64" s="149">
        <v>0.9007142857142858</v>
      </c>
      <c r="Y64" s="149">
        <v>0.9007142857142858</v>
      </c>
      <c r="Z64" s="149">
        <v>0.43684210526315792</v>
      </c>
      <c r="AA64" s="149">
        <v>0.58421052631578951</v>
      </c>
      <c r="AB64" s="149">
        <v>0.60526315789473684</v>
      </c>
      <c r="AC64" s="150">
        <v>166</v>
      </c>
      <c r="AD64" s="150">
        <v>222</v>
      </c>
      <c r="AE64" s="165">
        <v>230</v>
      </c>
      <c r="AF64" s="148">
        <v>5.5</v>
      </c>
      <c r="AG64" s="148">
        <v>6.4</v>
      </c>
      <c r="AH64" s="148">
        <v>5.05</v>
      </c>
      <c r="AI64" s="149">
        <v>1.44</v>
      </c>
      <c r="AJ64" s="149">
        <v>1.46</v>
      </c>
      <c r="AK64" s="149">
        <v>1.57</v>
      </c>
      <c r="AL64" s="149">
        <v>9.34</v>
      </c>
      <c r="AM64" s="149">
        <v>8.17</v>
      </c>
      <c r="AN64" s="149">
        <v>8.9700000000000006</v>
      </c>
      <c r="AO64" s="149">
        <v>70</v>
      </c>
      <c r="AP64" s="149">
        <v>84.5</v>
      </c>
      <c r="AQ64" s="149">
        <v>115.2</v>
      </c>
      <c r="AR64" s="150">
        <v>32344</v>
      </c>
      <c r="AS64" s="150">
        <v>42454</v>
      </c>
      <c r="AT64" s="150">
        <v>56656</v>
      </c>
      <c r="AU64" s="150">
        <v>60</v>
      </c>
      <c r="AV64" s="150">
        <v>90</v>
      </c>
      <c r="AW64" s="150">
        <v>120</v>
      </c>
      <c r="AX64" s="150">
        <v>1600</v>
      </c>
      <c r="AY64" s="150">
        <v>1900</v>
      </c>
      <c r="AZ64" s="150">
        <v>1900</v>
      </c>
      <c r="BA64" s="150">
        <v>4.6110200212233927</v>
      </c>
      <c r="BB64" s="150">
        <v>4.5669877904647587</v>
      </c>
      <c r="BC64" s="150">
        <v>4.5644184627972111</v>
      </c>
      <c r="BD64" s="150">
        <v>145</v>
      </c>
    </row>
    <row r="65" spans="1:56" ht="11.25">
      <c r="A65" s="161">
        <v>100</v>
      </c>
      <c r="B65" s="150" t="s">
        <v>146</v>
      </c>
      <c r="C65" s="150" t="s">
        <v>52</v>
      </c>
      <c r="D65" s="162">
        <v>0.89910999999999996</v>
      </c>
      <c r="E65" s="162">
        <v>0.26676</v>
      </c>
      <c r="F65" s="162">
        <v>0.56969000000000003</v>
      </c>
      <c r="G65" s="150">
        <f>'Designs Table'!G102</f>
        <v>7</v>
      </c>
      <c r="H65" s="150">
        <f>'Designs Table'!H102</f>
        <v>7</v>
      </c>
      <c r="I65" s="150">
        <f>'Designs Table'!I102</f>
        <v>9</v>
      </c>
      <c r="J65" s="148">
        <v>10.930030862031632</v>
      </c>
      <c r="K65" s="148">
        <v>4.0694482427731824</v>
      </c>
      <c r="L65" s="163">
        <v>0.30900000000000022</v>
      </c>
      <c r="M65" s="163">
        <v>0.33600000000000024</v>
      </c>
      <c r="N65" s="163">
        <v>0.34300000000000025</v>
      </c>
      <c r="O65" s="164">
        <v>31317579.999999996</v>
      </c>
      <c r="P65" s="164">
        <v>38512950</v>
      </c>
      <c r="Q65" s="164">
        <v>52044650.000000007</v>
      </c>
      <c r="R65" s="164">
        <v>8203040.7016248535</v>
      </c>
      <c r="S65" s="164">
        <v>4.0694482427731824</v>
      </c>
      <c r="T65" s="164">
        <v>10109484.000000002</v>
      </c>
      <c r="U65" s="164">
        <v>76587</v>
      </c>
      <c r="V65" s="164">
        <v>611692.71130300034</v>
      </c>
      <c r="W65" s="149">
        <v>0.9007142857142858</v>
      </c>
      <c r="X65" s="149">
        <v>0.9007142857142858</v>
      </c>
      <c r="Y65" s="149">
        <v>0.9007142857142858</v>
      </c>
      <c r="Z65" s="149">
        <v>0.46842105263157896</v>
      </c>
      <c r="AA65" s="149">
        <v>0.5</v>
      </c>
      <c r="AB65" s="149">
        <v>0.62631578947368416</v>
      </c>
      <c r="AC65" s="150">
        <v>178</v>
      </c>
      <c r="AD65" s="150">
        <v>190</v>
      </c>
      <c r="AE65" s="165">
        <v>238</v>
      </c>
      <c r="AF65" s="148">
        <v>5.8</v>
      </c>
      <c r="AG65" s="148">
        <v>4.8</v>
      </c>
      <c r="AH65" s="148">
        <v>6.5</v>
      </c>
      <c r="AI65" s="149">
        <v>1.4</v>
      </c>
      <c r="AJ65" s="149">
        <v>1.47</v>
      </c>
      <c r="AK65" s="149">
        <v>1.55</v>
      </c>
      <c r="AL65" s="149">
        <v>8.75</v>
      </c>
      <c r="AM65" s="149">
        <v>7.95</v>
      </c>
      <c r="AN65" s="149">
        <v>8.89</v>
      </c>
      <c r="AO65" s="149">
        <v>68</v>
      </c>
      <c r="AP65" s="149">
        <v>79.2</v>
      </c>
      <c r="AQ65" s="149">
        <v>111.8</v>
      </c>
      <c r="AR65" s="150">
        <v>31847</v>
      </c>
      <c r="AS65" s="150">
        <v>39754</v>
      </c>
      <c r="AT65" s="150">
        <v>54624</v>
      </c>
      <c r="AU65" s="150">
        <v>60</v>
      </c>
      <c r="AV65" s="150">
        <v>80</v>
      </c>
      <c r="AW65" s="150">
        <v>116</v>
      </c>
      <c r="AX65" s="150">
        <v>1600</v>
      </c>
      <c r="AY65" s="150">
        <v>1800</v>
      </c>
      <c r="AZ65" s="150">
        <v>2200</v>
      </c>
      <c r="BA65" s="150">
        <v>4.6122758194035134</v>
      </c>
      <c r="BB65" s="150">
        <v>4.5759064953131174</v>
      </c>
      <c r="BC65" s="150">
        <v>4.5672596776334693</v>
      </c>
      <c r="BD65" s="150">
        <v>146</v>
      </c>
    </row>
    <row r="66" spans="1:56" ht="11.25">
      <c r="A66" s="161">
        <v>101</v>
      </c>
      <c r="B66" s="150" t="s">
        <v>146</v>
      </c>
      <c r="C66" s="150" t="s">
        <v>52</v>
      </c>
      <c r="D66" s="162">
        <v>0.82113000000000003</v>
      </c>
      <c r="E66" s="162">
        <v>0.45424999999999999</v>
      </c>
      <c r="F66" s="162">
        <v>0.62705</v>
      </c>
      <c r="G66" s="150">
        <f>'Designs Table'!G103</f>
        <v>6</v>
      </c>
      <c r="H66" s="150">
        <f>'Designs Table'!H103</f>
        <v>11</v>
      </c>
      <c r="I66" s="150">
        <f>'Designs Table'!I103</f>
        <v>10</v>
      </c>
      <c r="J66" s="148">
        <v>12.026289443731544</v>
      </c>
      <c r="K66" s="148">
        <v>3.8200490495745401</v>
      </c>
      <c r="L66" s="163">
        <v>0.31000000000000022</v>
      </c>
      <c r="M66" s="163">
        <v>0.35100000000000026</v>
      </c>
      <c r="N66" s="163">
        <v>0.34100000000000025</v>
      </c>
      <c r="O66" s="164">
        <v>31769849.999999996</v>
      </c>
      <c r="P66" s="164">
        <v>45733800</v>
      </c>
      <c r="Q66" s="164">
        <v>53055660</v>
      </c>
      <c r="R66" s="164">
        <v>8399129.5863720737</v>
      </c>
      <c r="S66" s="164">
        <v>3.8200490495745401</v>
      </c>
      <c r="T66" s="164">
        <v>10117404</v>
      </c>
      <c r="U66" s="164">
        <v>76647</v>
      </c>
      <c r="V66" s="164">
        <v>586851.77547115914</v>
      </c>
      <c r="W66" s="149">
        <v>0.9007142857142858</v>
      </c>
      <c r="X66" s="149">
        <v>0.9007142857142858</v>
      </c>
      <c r="Y66" s="149">
        <v>0.9007142857142858</v>
      </c>
      <c r="Z66" s="149">
        <v>0.43684210526315792</v>
      </c>
      <c r="AA66" s="149">
        <v>0.58947368421052626</v>
      </c>
      <c r="AB66" s="149">
        <v>0.60526315789473684</v>
      </c>
      <c r="AC66" s="150">
        <v>166</v>
      </c>
      <c r="AD66" s="150">
        <v>224</v>
      </c>
      <c r="AE66" s="165">
        <v>230</v>
      </c>
      <c r="AF66" s="148">
        <v>5.5</v>
      </c>
      <c r="AG66" s="148">
        <v>5.84</v>
      </c>
      <c r="AH66" s="148">
        <v>6.4</v>
      </c>
      <c r="AI66" s="149">
        <v>1.44</v>
      </c>
      <c r="AJ66" s="149">
        <v>1.59</v>
      </c>
      <c r="AK66" s="149">
        <v>1.59</v>
      </c>
      <c r="AL66" s="149">
        <v>9.34</v>
      </c>
      <c r="AM66" s="149">
        <v>9.66</v>
      </c>
      <c r="AN66" s="149">
        <v>9.35</v>
      </c>
      <c r="AO66" s="149">
        <v>70</v>
      </c>
      <c r="AP66" s="149">
        <v>95.1</v>
      </c>
      <c r="AQ66" s="149">
        <v>121.5</v>
      </c>
      <c r="AR66" s="150">
        <v>32344</v>
      </c>
      <c r="AS66" s="150">
        <v>47689</v>
      </c>
      <c r="AT66" s="150">
        <v>55735</v>
      </c>
      <c r="AU66" s="150">
        <v>60</v>
      </c>
      <c r="AV66" s="150">
        <v>100</v>
      </c>
      <c r="AW66" s="150">
        <v>120</v>
      </c>
      <c r="AX66" s="150">
        <v>1600</v>
      </c>
      <c r="AY66" s="150">
        <v>1600</v>
      </c>
      <c r="AZ66" s="150">
        <v>1800</v>
      </c>
      <c r="BA66" s="150">
        <v>4.6110200212233927</v>
      </c>
      <c r="BB66" s="150">
        <v>4.5548372558781534</v>
      </c>
      <c r="BC66" s="150">
        <v>4.5696597899048559</v>
      </c>
      <c r="BD66" s="150">
        <v>141</v>
      </c>
    </row>
    <row r="67" spans="1:56" ht="11.25">
      <c r="A67" s="161">
        <v>102</v>
      </c>
      <c r="B67" s="150" t="s">
        <v>146</v>
      </c>
      <c r="C67" s="150" t="s">
        <v>52</v>
      </c>
      <c r="D67" s="162">
        <v>0.82543</v>
      </c>
      <c r="E67" s="162">
        <v>0.39783000000000002</v>
      </c>
      <c r="F67" s="162">
        <v>0.45818999999999999</v>
      </c>
      <c r="G67" s="150">
        <f>'Designs Table'!G104</f>
        <v>6</v>
      </c>
      <c r="H67" s="150">
        <f>'Designs Table'!H104</f>
        <v>10</v>
      </c>
      <c r="I67" s="150">
        <f>'Designs Table'!I104</f>
        <v>7</v>
      </c>
      <c r="J67" s="148">
        <v>12.549047954395405</v>
      </c>
      <c r="K67" s="148">
        <v>4.6490030065826478</v>
      </c>
      <c r="L67" s="163">
        <v>0.31000000000000022</v>
      </c>
      <c r="M67" s="163">
        <v>0.34100000000000025</v>
      </c>
      <c r="N67" s="163">
        <v>0.34800000000000025</v>
      </c>
      <c r="O67" s="164">
        <v>31769849.999999996</v>
      </c>
      <c r="P67" s="164">
        <v>40237399.999999993</v>
      </c>
      <c r="Q67" s="164">
        <v>64763719.999999993</v>
      </c>
      <c r="R67" s="164">
        <v>8577064.9500456844</v>
      </c>
      <c r="S67" s="164">
        <v>4.6490030065826478</v>
      </c>
      <c r="T67" s="164">
        <v>10608972</v>
      </c>
      <c r="U67" s="164">
        <v>80371</v>
      </c>
      <c r="V67" s="164">
        <v>543806.80531023326</v>
      </c>
      <c r="W67" s="149">
        <v>0.9007142857142858</v>
      </c>
      <c r="X67" s="149">
        <v>0.9007142857142858</v>
      </c>
      <c r="Y67" s="149">
        <v>0.9007142857142858</v>
      </c>
      <c r="Z67" s="149">
        <v>0.43684210526315792</v>
      </c>
      <c r="AA67" s="149">
        <v>0.51578947368421058</v>
      </c>
      <c r="AB67" s="149">
        <v>0.73157894736842111</v>
      </c>
      <c r="AC67" s="150">
        <v>166</v>
      </c>
      <c r="AD67" s="150">
        <v>196</v>
      </c>
      <c r="AE67" s="165">
        <v>278</v>
      </c>
      <c r="AF67" s="148">
        <v>5.5</v>
      </c>
      <c r="AG67" s="148">
        <v>5.58</v>
      </c>
      <c r="AH67" s="148">
        <v>5.6</v>
      </c>
      <c r="AI67" s="149">
        <v>1.44</v>
      </c>
      <c r="AJ67" s="149">
        <v>1.43</v>
      </c>
      <c r="AK67" s="149">
        <v>1.62</v>
      </c>
      <c r="AL67" s="149">
        <v>9.34</v>
      </c>
      <c r="AM67" s="149">
        <v>9.09</v>
      </c>
      <c r="AN67" s="149">
        <v>9</v>
      </c>
      <c r="AO67" s="149">
        <v>70</v>
      </c>
      <c r="AP67" s="149">
        <v>81.2</v>
      </c>
      <c r="AQ67" s="149">
        <v>128</v>
      </c>
      <c r="AR67" s="150">
        <v>32344</v>
      </c>
      <c r="AS67" s="150">
        <v>41649</v>
      </c>
      <c r="AT67" s="150">
        <v>68601</v>
      </c>
      <c r="AU67" s="150">
        <v>60</v>
      </c>
      <c r="AV67" s="150">
        <v>84</v>
      </c>
      <c r="AW67" s="150">
        <v>174</v>
      </c>
      <c r="AX67" s="150">
        <v>1600</v>
      </c>
      <c r="AY67" s="150">
        <v>1800</v>
      </c>
      <c r="AZ67" s="150">
        <v>1600</v>
      </c>
      <c r="BA67" s="150">
        <v>4.6110200212233927</v>
      </c>
      <c r="BB67" s="150">
        <v>4.5682300405660357</v>
      </c>
      <c r="BC67" s="150">
        <v>4.560264892130526</v>
      </c>
      <c r="BD67" s="150">
        <v>127</v>
      </c>
    </row>
    <row r="68" spans="1:56" ht="11.25">
      <c r="A68" s="161">
        <v>103</v>
      </c>
      <c r="B68" s="150" t="s">
        <v>146</v>
      </c>
      <c r="C68" s="150" t="s">
        <v>52</v>
      </c>
      <c r="D68" s="162">
        <v>0.93940000000000001</v>
      </c>
      <c r="E68" s="162">
        <v>0.55408999999999997</v>
      </c>
      <c r="F68" s="162">
        <v>8.1920000000000007E-2</v>
      </c>
      <c r="G68" s="150">
        <f>'Designs Table'!G105</f>
        <v>7</v>
      </c>
      <c r="H68" s="150">
        <f>'Designs Table'!H105</f>
        <v>14</v>
      </c>
      <c r="I68" s="150">
        <f>'Designs Table'!I105</f>
        <v>2</v>
      </c>
      <c r="J68" s="148">
        <v>12.836650073132899</v>
      </c>
      <c r="K68" s="148">
        <v>3.9944656960803369</v>
      </c>
      <c r="L68" s="163">
        <v>0.30900000000000022</v>
      </c>
      <c r="M68" s="163">
        <v>0.35400000000000026</v>
      </c>
      <c r="N68" s="163">
        <v>0.35100000000000026</v>
      </c>
      <c r="O68" s="164">
        <v>31317579.999999996</v>
      </c>
      <c r="P68" s="164">
        <v>47381809.999999993</v>
      </c>
      <c r="Q68" s="164">
        <v>56389900</v>
      </c>
      <c r="R68" s="164">
        <v>8008600.9670098908</v>
      </c>
      <c r="S68" s="164">
        <v>3.9944656960803369</v>
      </c>
      <c r="T68" s="164">
        <v>9633888</v>
      </c>
      <c r="U68" s="164">
        <v>72984</v>
      </c>
      <c r="V68" s="164">
        <v>557498.51222821511</v>
      </c>
      <c r="W68" s="149">
        <v>0.9007142857142858</v>
      </c>
      <c r="X68" s="149">
        <v>0.9007142857142858</v>
      </c>
      <c r="Y68" s="149">
        <v>0.9007142857142858</v>
      </c>
      <c r="Z68" s="149">
        <v>0.46842105263157896</v>
      </c>
      <c r="AA68" s="149">
        <v>0.58947368421052626</v>
      </c>
      <c r="AB68" s="149">
        <v>0.51578947368421058</v>
      </c>
      <c r="AC68" s="150">
        <v>178</v>
      </c>
      <c r="AD68" s="150">
        <v>224</v>
      </c>
      <c r="AE68" s="165">
        <v>196</v>
      </c>
      <c r="AF68" s="148">
        <v>5.8</v>
      </c>
      <c r="AG68" s="148">
        <v>5.47</v>
      </c>
      <c r="AH68" s="148">
        <v>6.2</v>
      </c>
      <c r="AI68" s="149">
        <v>1.4</v>
      </c>
      <c r="AJ68" s="149">
        <v>1.55</v>
      </c>
      <c r="AK68" s="149">
        <v>1.65</v>
      </c>
      <c r="AL68" s="149">
        <v>8.75</v>
      </c>
      <c r="AM68" s="149">
        <v>8.43</v>
      </c>
      <c r="AN68" s="149">
        <v>8.76</v>
      </c>
      <c r="AO68" s="149">
        <v>68</v>
      </c>
      <c r="AP68" s="149">
        <v>100</v>
      </c>
      <c r="AQ68" s="149">
        <v>120</v>
      </c>
      <c r="AR68" s="150">
        <v>31847</v>
      </c>
      <c r="AS68" s="150">
        <v>49500</v>
      </c>
      <c r="AT68" s="150">
        <v>59399</v>
      </c>
      <c r="AU68" s="150">
        <v>60</v>
      </c>
      <c r="AV68" s="150">
        <v>104</v>
      </c>
      <c r="AW68" s="150">
        <v>112</v>
      </c>
      <c r="AX68" s="150">
        <v>1600</v>
      </c>
      <c r="AY68" s="150">
        <v>1900</v>
      </c>
      <c r="AZ68" s="150">
        <v>2200</v>
      </c>
      <c r="BA68" s="150">
        <v>4.6122758194035134</v>
      </c>
      <c r="BB68" s="150">
        <v>4.5506512781850228</v>
      </c>
      <c r="BC68" s="150">
        <v>4.5556065086865107</v>
      </c>
      <c r="BD68" s="150">
        <v>135</v>
      </c>
    </row>
    <row r="69" spans="1:56" ht="11.25">
      <c r="A69" s="161">
        <v>104</v>
      </c>
      <c r="B69" s="150" t="s">
        <v>146</v>
      </c>
      <c r="C69" s="150" t="s">
        <v>52</v>
      </c>
      <c r="D69" s="162">
        <v>0.76756999999999997</v>
      </c>
      <c r="E69" s="162">
        <v>0.32534999999999997</v>
      </c>
      <c r="F69" s="162">
        <v>0.61467000000000005</v>
      </c>
      <c r="G69" s="150">
        <f>'Designs Table'!G106</f>
        <v>6</v>
      </c>
      <c r="H69" s="150">
        <f>'Designs Table'!H106</f>
        <v>8</v>
      </c>
      <c r="I69" s="150">
        <f>'Designs Table'!I106</f>
        <v>10</v>
      </c>
      <c r="J69" s="148">
        <v>11.093687783247386</v>
      </c>
      <c r="K69" s="148">
        <v>4.0953627784023237</v>
      </c>
      <c r="L69" s="163">
        <v>0.31000000000000022</v>
      </c>
      <c r="M69" s="163">
        <v>0.33800000000000024</v>
      </c>
      <c r="N69" s="163">
        <v>0.34100000000000025</v>
      </c>
      <c r="O69" s="164">
        <v>31769849.999999996</v>
      </c>
      <c r="P69" s="164">
        <v>39009809.999999993</v>
      </c>
      <c r="Q69" s="164">
        <v>53055660</v>
      </c>
      <c r="R69" s="164">
        <v>8190775.6136290561</v>
      </c>
      <c r="S69" s="164">
        <v>4.0953627784023237</v>
      </c>
      <c r="T69" s="164">
        <v>10037544</v>
      </c>
      <c r="U69" s="164">
        <v>76042</v>
      </c>
      <c r="V69" s="164">
        <v>593016.15131186624</v>
      </c>
      <c r="W69" s="149">
        <v>0.9007142857142858</v>
      </c>
      <c r="X69" s="149">
        <v>0.9007142857142858</v>
      </c>
      <c r="Y69" s="149">
        <v>0.9007142857142858</v>
      </c>
      <c r="Z69" s="149">
        <v>0.43684210526315792</v>
      </c>
      <c r="AA69" s="149">
        <v>0.51578947368421058</v>
      </c>
      <c r="AB69" s="149">
        <v>0.61052631578947369</v>
      </c>
      <c r="AC69" s="150">
        <v>166</v>
      </c>
      <c r="AD69" s="150">
        <v>196</v>
      </c>
      <c r="AE69" s="165">
        <v>232</v>
      </c>
      <c r="AF69" s="148">
        <v>5.5</v>
      </c>
      <c r="AG69" s="148">
        <v>5.5</v>
      </c>
      <c r="AH69" s="148">
        <v>6.4</v>
      </c>
      <c r="AI69" s="149">
        <v>1.44</v>
      </c>
      <c r="AJ69" s="149">
        <v>1.47</v>
      </c>
      <c r="AK69" s="149">
        <v>1.59</v>
      </c>
      <c r="AL69" s="149">
        <v>9.34</v>
      </c>
      <c r="AM69" s="149">
        <v>9.15</v>
      </c>
      <c r="AN69" s="149">
        <v>9.35</v>
      </c>
      <c r="AO69" s="149">
        <v>70</v>
      </c>
      <c r="AP69" s="149">
        <v>79.2</v>
      </c>
      <c r="AQ69" s="149">
        <v>121.5</v>
      </c>
      <c r="AR69" s="150">
        <v>32344</v>
      </c>
      <c r="AS69" s="150">
        <v>40300</v>
      </c>
      <c r="AT69" s="150">
        <v>55735</v>
      </c>
      <c r="AU69" s="150">
        <v>60</v>
      </c>
      <c r="AV69" s="150">
        <v>80</v>
      </c>
      <c r="AW69" s="150">
        <v>120</v>
      </c>
      <c r="AX69" s="150">
        <v>1600</v>
      </c>
      <c r="AY69" s="150">
        <v>1800</v>
      </c>
      <c r="AZ69" s="150">
        <v>1800</v>
      </c>
      <c r="BA69" s="150">
        <v>4.6110200212233927</v>
      </c>
      <c r="BB69" s="150">
        <v>4.5735241744558648</v>
      </c>
      <c r="BC69" s="150">
        <v>4.5696597899048559</v>
      </c>
      <c r="BD69" s="150">
        <v>145</v>
      </c>
    </row>
    <row r="70" spans="1:56" ht="11.25">
      <c r="A70" s="161">
        <v>105</v>
      </c>
      <c r="B70" s="150" t="s">
        <v>146</v>
      </c>
      <c r="C70" s="150" t="s">
        <v>52</v>
      </c>
      <c r="D70" s="162">
        <v>0.82226999999999995</v>
      </c>
      <c r="E70" s="162">
        <v>0.58101000000000003</v>
      </c>
      <c r="F70" s="162">
        <v>0.54774</v>
      </c>
      <c r="G70" s="150">
        <f>'Designs Table'!G107</f>
        <v>6</v>
      </c>
      <c r="H70" s="150">
        <f>'Designs Table'!H107</f>
        <v>14</v>
      </c>
      <c r="I70" s="150">
        <f>'Designs Table'!I107</f>
        <v>9</v>
      </c>
      <c r="J70" s="148">
        <v>12.229001620381935</v>
      </c>
      <c r="K70" s="148">
        <v>3.9550620191718009</v>
      </c>
      <c r="L70" s="163">
        <v>0.31000000000000022</v>
      </c>
      <c r="M70" s="163">
        <v>0.35400000000000026</v>
      </c>
      <c r="N70" s="163">
        <v>0.34300000000000025</v>
      </c>
      <c r="O70" s="164">
        <v>31769849.999999996</v>
      </c>
      <c r="P70" s="164">
        <v>47381809.999999993</v>
      </c>
      <c r="Q70" s="164">
        <v>52044650.000000007</v>
      </c>
      <c r="R70" s="164">
        <v>8464280.1573530994</v>
      </c>
      <c r="S70" s="164">
        <v>3.9550620191718009</v>
      </c>
      <c r="T70" s="164">
        <v>10308012</v>
      </c>
      <c r="U70" s="164">
        <v>78091</v>
      </c>
      <c r="V70" s="164">
        <v>596957.58402790176</v>
      </c>
      <c r="W70" s="149">
        <v>0.9007142857142858</v>
      </c>
      <c r="X70" s="149">
        <v>0.9007142857142858</v>
      </c>
      <c r="Y70" s="149">
        <v>0.9007142857142858</v>
      </c>
      <c r="Z70" s="149">
        <v>0.43684210526315792</v>
      </c>
      <c r="AA70" s="149">
        <v>0.58947368421052626</v>
      </c>
      <c r="AB70" s="149">
        <v>0.62105263157894741</v>
      </c>
      <c r="AC70" s="150">
        <v>166</v>
      </c>
      <c r="AD70" s="150">
        <v>224</v>
      </c>
      <c r="AE70" s="165">
        <v>236</v>
      </c>
      <c r="AF70" s="148">
        <v>5.5</v>
      </c>
      <c r="AG70" s="148">
        <v>5.47</v>
      </c>
      <c r="AH70" s="148">
        <v>6.5</v>
      </c>
      <c r="AI70" s="149">
        <v>1.44</v>
      </c>
      <c r="AJ70" s="149">
        <v>1.55</v>
      </c>
      <c r="AK70" s="149">
        <v>1.55</v>
      </c>
      <c r="AL70" s="149">
        <v>9.34</v>
      </c>
      <c r="AM70" s="149">
        <v>8.43</v>
      </c>
      <c r="AN70" s="149">
        <v>8.89</v>
      </c>
      <c r="AO70" s="149">
        <v>70</v>
      </c>
      <c r="AP70" s="149">
        <v>100</v>
      </c>
      <c r="AQ70" s="149">
        <v>111.8</v>
      </c>
      <c r="AR70" s="150">
        <v>32344</v>
      </c>
      <c r="AS70" s="150">
        <v>49500</v>
      </c>
      <c r="AT70" s="150">
        <v>54624</v>
      </c>
      <c r="AU70" s="150">
        <v>60</v>
      </c>
      <c r="AV70" s="150">
        <v>104</v>
      </c>
      <c r="AW70" s="150">
        <v>116</v>
      </c>
      <c r="AX70" s="150">
        <v>1600</v>
      </c>
      <c r="AY70" s="150">
        <v>1900</v>
      </c>
      <c r="AZ70" s="150">
        <v>2200</v>
      </c>
      <c r="BA70" s="150">
        <v>4.6110200212233927</v>
      </c>
      <c r="BB70" s="150">
        <v>4.5506512781850228</v>
      </c>
      <c r="BC70" s="150">
        <v>4.5672596776334693</v>
      </c>
      <c r="BD70" s="150">
        <v>143</v>
      </c>
    </row>
    <row r="71" spans="1:56" ht="11.25">
      <c r="A71" s="161">
        <v>106</v>
      </c>
      <c r="B71" s="150" t="s">
        <v>146</v>
      </c>
      <c r="C71" s="150" t="s">
        <v>52</v>
      </c>
      <c r="D71" s="162">
        <v>0.71043999999999996</v>
      </c>
      <c r="E71" s="162">
        <v>0.52410000000000001</v>
      </c>
      <c r="F71" s="162">
        <v>0.56911</v>
      </c>
      <c r="G71" s="150">
        <f>'Designs Table'!G108</f>
        <v>5</v>
      </c>
      <c r="H71" s="150">
        <f>'Designs Table'!H108</f>
        <v>13</v>
      </c>
      <c r="I71" s="150">
        <f>'Designs Table'!I108</f>
        <v>9</v>
      </c>
      <c r="J71" s="148">
        <v>11.188055710619508</v>
      </c>
      <c r="K71" s="148">
        <v>3.7776255275819794</v>
      </c>
      <c r="L71" s="163">
        <v>0.30500000000000022</v>
      </c>
      <c r="M71" s="163">
        <v>0.34200000000000025</v>
      </c>
      <c r="N71" s="163">
        <v>0.34300000000000025</v>
      </c>
      <c r="O71" s="164">
        <v>30901709.999999989</v>
      </c>
      <c r="P71" s="164">
        <v>40969949.999999993</v>
      </c>
      <c r="Q71" s="164">
        <v>52044650.000000007</v>
      </c>
      <c r="R71" s="164">
        <v>8558754.8027256392</v>
      </c>
      <c r="S71" s="164">
        <v>3.7776255275819794</v>
      </c>
      <c r="T71" s="164">
        <v>10465488</v>
      </c>
      <c r="U71" s="164">
        <v>79284</v>
      </c>
      <c r="V71" s="164">
        <v>636627.6112975498</v>
      </c>
      <c r="W71" s="149">
        <v>0.9007142857142858</v>
      </c>
      <c r="X71" s="149">
        <v>0.9007142857142858</v>
      </c>
      <c r="Y71" s="149">
        <v>0.9007142857142858</v>
      </c>
      <c r="Z71" s="149">
        <v>0.45263157894736844</v>
      </c>
      <c r="AA71" s="149">
        <v>0.58421052631578951</v>
      </c>
      <c r="AB71" s="149">
        <v>0.62631578947368416</v>
      </c>
      <c r="AC71" s="150">
        <v>172</v>
      </c>
      <c r="AD71" s="150">
        <v>222</v>
      </c>
      <c r="AE71" s="165">
        <v>238</v>
      </c>
      <c r="AF71" s="148">
        <v>5.9</v>
      </c>
      <c r="AG71" s="148">
        <v>6.4</v>
      </c>
      <c r="AH71" s="148">
        <v>6.5</v>
      </c>
      <c r="AI71" s="149">
        <v>1.47</v>
      </c>
      <c r="AJ71" s="149">
        <v>1.46</v>
      </c>
      <c r="AK71" s="149">
        <v>1.55</v>
      </c>
      <c r="AL71" s="149">
        <v>9.34</v>
      </c>
      <c r="AM71" s="149">
        <v>8.17</v>
      </c>
      <c r="AN71" s="149">
        <v>8.89</v>
      </c>
      <c r="AO71" s="149">
        <v>70</v>
      </c>
      <c r="AP71" s="149">
        <v>84.5</v>
      </c>
      <c r="AQ71" s="149">
        <v>111.8</v>
      </c>
      <c r="AR71" s="150">
        <v>31390</v>
      </c>
      <c r="AS71" s="150">
        <v>42454</v>
      </c>
      <c r="AT71" s="150">
        <v>54624</v>
      </c>
      <c r="AU71" s="150">
        <v>60</v>
      </c>
      <c r="AV71" s="150">
        <v>90</v>
      </c>
      <c r="AW71" s="150">
        <v>116</v>
      </c>
      <c r="AX71" s="150">
        <v>1600</v>
      </c>
      <c r="AY71" s="150">
        <v>1900</v>
      </c>
      <c r="AZ71" s="150">
        <v>2200</v>
      </c>
      <c r="BA71" s="150">
        <v>4.6184746332476987</v>
      </c>
      <c r="BB71" s="150">
        <v>4.5669877904647587</v>
      </c>
      <c r="BC71" s="150">
        <v>4.5672596776334693</v>
      </c>
      <c r="BD71" s="150">
        <v>152</v>
      </c>
    </row>
    <row r="72" spans="1:56" ht="11.25">
      <c r="A72" s="161">
        <v>108</v>
      </c>
      <c r="B72" s="150" t="s">
        <v>146</v>
      </c>
      <c r="C72" s="150" t="s">
        <v>52</v>
      </c>
      <c r="D72" s="162">
        <v>0.77112000000000003</v>
      </c>
      <c r="E72" s="162">
        <v>1.6000000000000001E-4</v>
      </c>
      <c r="F72" s="162">
        <v>1.0000000000000001E-5</v>
      </c>
      <c r="G72" s="150">
        <f>'Designs Table'!G109</f>
        <v>6</v>
      </c>
      <c r="H72" s="150">
        <f>'Designs Table'!H109</f>
        <v>1</v>
      </c>
      <c r="I72" s="150">
        <f>'Designs Table'!I109</f>
        <v>1</v>
      </c>
      <c r="J72" s="148">
        <v>10.935485053489193</v>
      </c>
      <c r="K72" s="148">
        <v>4.4080103028235627</v>
      </c>
      <c r="L72" s="163">
        <v>0.31000000000000022</v>
      </c>
      <c r="M72" s="163">
        <v>0.33200000000000024</v>
      </c>
      <c r="N72" s="163">
        <v>0.34300000000000025</v>
      </c>
      <c r="O72" s="164">
        <v>31769849.999999996</v>
      </c>
      <c r="P72" s="164">
        <v>38292730</v>
      </c>
      <c r="Q72" s="164">
        <v>52565170</v>
      </c>
      <c r="R72" s="164">
        <v>7728745.2217330849</v>
      </c>
      <c r="S72" s="164">
        <v>4.4080103028235627</v>
      </c>
      <c r="T72" s="164">
        <v>9448956.0000000019</v>
      </c>
      <c r="U72" s="164">
        <v>71583</v>
      </c>
      <c r="V72" s="164">
        <v>545166.508963136</v>
      </c>
      <c r="W72" s="149">
        <v>0.9007142857142858</v>
      </c>
      <c r="X72" s="149">
        <v>0.9007142857142858</v>
      </c>
      <c r="Y72" s="149">
        <v>0.9007142857142858</v>
      </c>
      <c r="Z72" s="149">
        <v>0.43684210526315792</v>
      </c>
      <c r="AA72" s="149">
        <v>0.45263157894736844</v>
      </c>
      <c r="AB72" s="149">
        <v>0.58421052631578951</v>
      </c>
      <c r="AC72" s="150">
        <v>166</v>
      </c>
      <c r="AD72" s="150">
        <v>172</v>
      </c>
      <c r="AE72" s="165">
        <v>222</v>
      </c>
      <c r="AF72" s="148">
        <v>5.5</v>
      </c>
      <c r="AG72" s="148">
        <v>4.92</v>
      </c>
      <c r="AH72" s="148">
        <v>5.51</v>
      </c>
      <c r="AI72" s="149">
        <v>1.44</v>
      </c>
      <c r="AJ72" s="149">
        <v>1.34</v>
      </c>
      <c r="AK72" s="149">
        <v>1.52</v>
      </c>
      <c r="AL72" s="149">
        <v>9.34</v>
      </c>
      <c r="AM72" s="149">
        <v>8.25</v>
      </c>
      <c r="AN72" s="149">
        <v>9.0399999999999991</v>
      </c>
      <c r="AO72" s="149">
        <v>70</v>
      </c>
      <c r="AP72" s="149">
        <v>91.5</v>
      </c>
      <c r="AQ72" s="149">
        <v>116.7</v>
      </c>
      <c r="AR72" s="150">
        <v>32344</v>
      </c>
      <c r="AS72" s="150">
        <v>39512</v>
      </c>
      <c r="AT72" s="150">
        <v>55196</v>
      </c>
      <c r="AU72" s="150">
        <v>60</v>
      </c>
      <c r="AV72" s="150">
        <v>77</v>
      </c>
      <c r="AW72" s="150">
        <v>116</v>
      </c>
      <c r="AX72" s="150">
        <v>1600</v>
      </c>
      <c r="AY72" s="150">
        <v>1700</v>
      </c>
      <c r="AZ72" s="150">
        <v>1900</v>
      </c>
      <c r="BA72" s="150">
        <v>4.6110200212233927</v>
      </c>
      <c r="BB72" s="150">
        <v>4.5808659521911137</v>
      </c>
      <c r="BC72" s="150">
        <v>4.5668557438122468</v>
      </c>
      <c r="BD72" s="150">
        <v>137</v>
      </c>
    </row>
    <row r="73" spans="1:56" ht="11.25">
      <c r="A73" s="161">
        <v>109</v>
      </c>
      <c r="B73" s="150" t="s">
        <v>146</v>
      </c>
      <c r="C73" s="150" t="s">
        <v>52</v>
      </c>
      <c r="D73" s="162">
        <v>0.68210999999999999</v>
      </c>
      <c r="E73" s="162">
        <v>0.45594000000000001</v>
      </c>
      <c r="F73" s="162">
        <v>0.42853999999999998</v>
      </c>
      <c r="G73" s="150">
        <f>'Designs Table'!G110</f>
        <v>5</v>
      </c>
      <c r="H73" s="150">
        <f>'Designs Table'!H110</f>
        <v>11</v>
      </c>
      <c r="I73" s="150">
        <f>'Designs Table'!I110</f>
        <v>7</v>
      </c>
      <c r="J73" s="148">
        <v>13.140410572061572</v>
      </c>
      <c r="K73" s="148">
        <v>4.3309436756580855</v>
      </c>
      <c r="L73" s="163">
        <v>0.30500000000000022</v>
      </c>
      <c r="M73" s="163">
        <v>0.35100000000000026</v>
      </c>
      <c r="N73" s="163">
        <v>0.34800000000000025</v>
      </c>
      <c r="O73" s="164">
        <v>30901709.999999989</v>
      </c>
      <c r="P73" s="164">
        <v>45733800</v>
      </c>
      <c r="Q73" s="164">
        <v>64763719.999999993</v>
      </c>
      <c r="R73" s="164">
        <v>8705809.6525091901</v>
      </c>
      <c r="S73" s="164">
        <v>4.3309436756580855</v>
      </c>
      <c r="T73" s="164">
        <v>10631412</v>
      </c>
      <c r="U73" s="164">
        <v>80541</v>
      </c>
      <c r="V73" s="164">
        <v>552035.55906306906</v>
      </c>
      <c r="W73" s="149">
        <v>0.9007142857142858</v>
      </c>
      <c r="X73" s="149">
        <v>0.9007142857142858</v>
      </c>
      <c r="Y73" s="149">
        <v>0.9007142857142858</v>
      </c>
      <c r="Z73" s="149">
        <v>0.44736842105263158</v>
      </c>
      <c r="AA73" s="149">
        <v>0.58421052631578951</v>
      </c>
      <c r="AB73" s="149">
        <v>0.72105263157894739</v>
      </c>
      <c r="AC73" s="150">
        <v>170</v>
      </c>
      <c r="AD73" s="150">
        <v>222</v>
      </c>
      <c r="AE73" s="165">
        <v>274</v>
      </c>
      <c r="AF73" s="148">
        <v>5.9</v>
      </c>
      <c r="AG73" s="148">
        <v>5.84</v>
      </c>
      <c r="AH73" s="148">
        <v>5.6</v>
      </c>
      <c r="AI73" s="149">
        <v>1.47</v>
      </c>
      <c r="AJ73" s="149">
        <v>1.59</v>
      </c>
      <c r="AK73" s="149">
        <v>1.62</v>
      </c>
      <c r="AL73" s="149">
        <v>9.34</v>
      </c>
      <c r="AM73" s="149">
        <v>9.66</v>
      </c>
      <c r="AN73" s="149">
        <v>9</v>
      </c>
      <c r="AO73" s="149">
        <v>70</v>
      </c>
      <c r="AP73" s="149">
        <v>95.1</v>
      </c>
      <c r="AQ73" s="149">
        <v>128</v>
      </c>
      <c r="AR73" s="150">
        <v>31390</v>
      </c>
      <c r="AS73" s="150">
        <v>47689</v>
      </c>
      <c r="AT73" s="150">
        <v>68601</v>
      </c>
      <c r="AU73" s="150">
        <v>60</v>
      </c>
      <c r="AV73" s="150">
        <v>100</v>
      </c>
      <c r="AW73" s="150">
        <v>174</v>
      </c>
      <c r="AX73" s="150">
        <v>1600</v>
      </c>
      <c r="AY73" s="150">
        <v>1600</v>
      </c>
      <c r="AZ73" s="150">
        <v>1600</v>
      </c>
      <c r="BA73" s="150">
        <v>4.6184746332476987</v>
      </c>
      <c r="BB73" s="150">
        <v>4.5548372558781534</v>
      </c>
      <c r="BC73" s="150">
        <v>4.560264892130526</v>
      </c>
      <c r="BD73" s="150">
        <v>128</v>
      </c>
    </row>
    <row r="74" spans="1:56" ht="11.25">
      <c r="A74" s="161">
        <v>110</v>
      </c>
      <c r="B74" s="150" t="s">
        <v>146</v>
      </c>
      <c r="C74" s="150" t="s">
        <v>52</v>
      </c>
      <c r="D74" s="162">
        <v>0.70367000000000002</v>
      </c>
      <c r="E74" s="162">
        <v>0.47874</v>
      </c>
      <c r="F74" s="162">
        <v>0.44900000000000001</v>
      </c>
      <c r="G74" s="150">
        <f>'Designs Table'!G111</f>
        <v>5</v>
      </c>
      <c r="H74" s="150">
        <f>'Designs Table'!H111</f>
        <v>12</v>
      </c>
      <c r="I74" s="150">
        <f>'Designs Table'!I111</f>
        <v>7</v>
      </c>
      <c r="J74" s="148">
        <v>13.363854953249184</v>
      </c>
      <c r="K74" s="148">
        <v>4.5542540006786849</v>
      </c>
      <c r="L74" s="163">
        <v>0.30500000000000022</v>
      </c>
      <c r="M74" s="163">
        <v>0.35500000000000026</v>
      </c>
      <c r="N74" s="163">
        <v>0.34800000000000025</v>
      </c>
      <c r="O74" s="164">
        <v>30901709.999999989</v>
      </c>
      <c r="P74" s="164">
        <v>47135200</v>
      </c>
      <c r="Q74" s="164">
        <v>64763719.999999993</v>
      </c>
      <c r="R74" s="164">
        <v>8609118.5919956118</v>
      </c>
      <c r="S74" s="164">
        <v>4.5542540006786849</v>
      </c>
      <c r="T74" s="164">
        <v>10557756</v>
      </c>
      <c r="U74" s="164">
        <v>79983</v>
      </c>
      <c r="V74" s="164">
        <v>534953.57888882526</v>
      </c>
      <c r="W74" s="149">
        <v>0.9007142857142858</v>
      </c>
      <c r="X74" s="149">
        <v>0.9007142857142858</v>
      </c>
      <c r="Y74" s="149">
        <v>0.9007142857142858</v>
      </c>
      <c r="Z74" s="149">
        <v>0.44736842105263158</v>
      </c>
      <c r="AA74" s="149">
        <v>0.57894736842105265</v>
      </c>
      <c r="AB74" s="149">
        <v>0.72105263157894739</v>
      </c>
      <c r="AC74" s="150">
        <v>170</v>
      </c>
      <c r="AD74" s="150">
        <v>220</v>
      </c>
      <c r="AE74" s="165">
        <v>274</v>
      </c>
      <c r="AF74" s="148">
        <v>5.9</v>
      </c>
      <c r="AG74" s="148">
        <v>5.51</v>
      </c>
      <c r="AH74" s="148">
        <v>5.6</v>
      </c>
      <c r="AI74" s="149">
        <v>1.47</v>
      </c>
      <c r="AJ74" s="149">
        <v>1.48</v>
      </c>
      <c r="AK74" s="149">
        <v>1.62</v>
      </c>
      <c r="AL74" s="149">
        <v>9.34</v>
      </c>
      <c r="AM74" s="149">
        <v>9.2899999999999991</v>
      </c>
      <c r="AN74" s="149">
        <v>9</v>
      </c>
      <c r="AO74" s="149">
        <v>70</v>
      </c>
      <c r="AP74" s="149">
        <v>99.2</v>
      </c>
      <c r="AQ74" s="149">
        <v>128</v>
      </c>
      <c r="AR74" s="150">
        <v>31390</v>
      </c>
      <c r="AS74" s="150">
        <v>49229</v>
      </c>
      <c r="AT74" s="150">
        <v>68601</v>
      </c>
      <c r="AU74" s="150">
        <v>60</v>
      </c>
      <c r="AV74" s="150">
        <v>105</v>
      </c>
      <c r="AW74" s="150">
        <v>174</v>
      </c>
      <c r="AX74" s="150">
        <v>1600</v>
      </c>
      <c r="AY74" s="150">
        <v>1600</v>
      </c>
      <c r="AZ74" s="150">
        <v>1600</v>
      </c>
      <c r="BA74" s="150">
        <v>4.6184746332476987</v>
      </c>
      <c r="BB74" s="150">
        <v>4.5502803747769036</v>
      </c>
      <c r="BC74" s="150">
        <v>4.560264892130526</v>
      </c>
      <c r="BD74" s="150">
        <v>125</v>
      </c>
    </row>
    <row r="75" spans="1:56" ht="11.25">
      <c r="A75" s="161">
        <v>111</v>
      </c>
      <c r="B75" s="150" t="s">
        <v>146</v>
      </c>
      <c r="C75" s="150" t="s">
        <v>52</v>
      </c>
      <c r="D75" s="162">
        <v>0.84191000000000005</v>
      </c>
      <c r="E75" s="162">
        <v>0.74636999999999998</v>
      </c>
      <c r="F75" s="162">
        <v>0.44835999999999998</v>
      </c>
      <c r="G75" s="150">
        <f>'Designs Table'!G112</f>
        <v>6</v>
      </c>
      <c r="H75" s="150">
        <f>'Designs Table'!H112</f>
        <v>18</v>
      </c>
      <c r="I75" s="150">
        <f>'Designs Table'!I112</f>
        <v>7</v>
      </c>
      <c r="J75" s="148">
        <v>13.22867425944103</v>
      </c>
      <c r="K75" s="148">
        <v>4.7139195717288507</v>
      </c>
      <c r="L75" s="163">
        <v>0.31000000000000022</v>
      </c>
      <c r="M75" s="163">
        <v>0.34900000000000025</v>
      </c>
      <c r="N75" s="163">
        <v>0.34800000000000025</v>
      </c>
      <c r="O75" s="164">
        <v>31769849.999999996</v>
      </c>
      <c r="P75" s="164">
        <v>45717419.999999993</v>
      </c>
      <c r="Q75" s="164">
        <v>64763719.999999993</v>
      </c>
      <c r="R75" s="164">
        <v>8717471.289308358</v>
      </c>
      <c r="S75" s="164">
        <v>4.7139195717288507</v>
      </c>
      <c r="T75" s="164">
        <v>10886700</v>
      </c>
      <c r="U75" s="164">
        <v>82475</v>
      </c>
      <c r="V75" s="164">
        <v>557957.15516433259</v>
      </c>
      <c r="W75" s="149">
        <v>0.9007142857142858</v>
      </c>
      <c r="X75" s="149">
        <v>0.9007142857142858</v>
      </c>
      <c r="Y75" s="149">
        <v>0.9007142857142858</v>
      </c>
      <c r="Z75" s="149">
        <v>0.43157894736842106</v>
      </c>
      <c r="AA75" s="149">
        <v>0.65263157894736845</v>
      </c>
      <c r="AB75" s="149">
        <v>0.71578947368421053</v>
      </c>
      <c r="AC75" s="150">
        <v>164</v>
      </c>
      <c r="AD75" s="150">
        <v>248</v>
      </c>
      <c r="AE75" s="165">
        <v>272</v>
      </c>
      <c r="AF75" s="148">
        <v>5.5</v>
      </c>
      <c r="AG75" s="148">
        <v>6.3</v>
      </c>
      <c r="AH75" s="148">
        <v>5.6</v>
      </c>
      <c r="AI75" s="149">
        <v>1.44</v>
      </c>
      <c r="AJ75" s="149">
        <v>1.47</v>
      </c>
      <c r="AK75" s="149">
        <v>1.62</v>
      </c>
      <c r="AL75" s="149">
        <v>9.34</v>
      </c>
      <c r="AM75" s="149">
        <v>9.3800000000000008</v>
      </c>
      <c r="AN75" s="149">
        <v>9</v>
      </c>
      <c r="AO75" s="149">
        <v>70</v>
      </c>
      <c r="AP75" s="149">
        <v>106.6</v>
      </c>
      <c r="AQ75" s="149">
        <v>128</v>
      </c>
      <c r="AR75" s="150">
        <v>32344</v>
      </c>
      <c r="AS75" s="150">
        <v>47671</v>
      </c>
      <c r="AT75" s="150">
        <v>68601</v>
      </c>
      <c r="AU75" s="150">
        <v>60</v>
      </c>
      <c r="AV75" s="150">
        <v>110</v>
      </c>
      <c r="AW75" s="150">
        <v>174</v>
      </c>
      <c r="AX75" s="150">
        <v>1600</v>
      </c>
      <c r="AY75" s="150">
        <v>1800</v>
      </c>
      <c r="AZ75" s="150">
        <v>1600</v>
      </c>
      <c r="BA75" s="150">
        <v>4.6110200212233927</v>
      </c>
      <c r="BB75" s="150">
        <v>4.5577713202297838</v>
      </c>
      <c r="BC75" s="150">
        <v>4.560264892130526</v>
      </c>
      <c r="BD75" s="150">
        <v>128</v>
      </c>
    </row>
    <row r="76" spans="1:56" ht="11.25">
      <c r="A76" s="161">
        <v>112</v>
      </c>
      <c r="B76" s="150" t="s">
        <v>147</v>
      </c>
      <c r="C76" s="150" t="s">
        <v>52</v>
      </c>
      <c r="D76" s="162">
        <v>0.81418000000000001</v>
      </c>
      <c r="E76" s="162">
        <v>0.82520000000000004</v>
      </c>
      <c r="F76" s="162">
        <v>0.76644000000000001</v>
      </c>
      <c r="G76" s="150">
        <f>'Designs Table'!G113</f>
        <v>6</v>
      </c>
      <c r="H76" s="150">
        <f>'Designs Table'!H113</f>
        <v>20</v>
      </c>
      <c r="I76" s="150">
        <f>'Designs Table'!I113</f>
        <v>12</v>
      </c>
      <c r="J76" s="148">
        <v>12.010510635850427</v>
      </c>
      <c r="K76" s="148">
        <v>5.0299415161866214</v>
      </c>
      <c r="L76" s="163">
        <v>0.31000000000000022</v>
      </c>
      <c r="M76" s="163">
        <v>0.34900000000000025</v>
      </c>
      <c r="N76" s="163">
        <v>0.34300000000000025</v>
      </c>
      <c r="O76" s="164">
        <v>31769849.999999996</v>
      </c>
      <c r="P76" s="164">
        <v>43313199.999999985</v>
      </c>
      <c r="Q76" s="164">
        <v>55433490</v>
      </c>
      <c r="R76" s="164">
        <v>7753043.8220924754</v>
      </c>
      <c r="S76" s="164">
        <v>5.0299415161866214</v>
      </c>
      <c r="T76" s="164">
        <v>9590064</v>
      </c>
      <c r="U76" s="164">
        <v>72652</v>
      </c>
      <c r="V76" s="164">
        <v>502693.67038169364</v>
      </c>
      <c r="W76" s="149">
        <v>0.9007142857142858</v>
      </c>
      <c r="X76" s="149">
        <v>0.9007142857142858</v>
      </c>
      <c r="Y76" s="149">
        <v>0.9007142857142858</v>
      </c>
      <c r="Z76" s="149">
        <v>0.43684210526315792</v>
      </c>
      <c r="AA76" s="149">
        <v>0.46842105263157896</v>
      </c>
      <c r="AB76" s="149">
        <v>0.64736842105263159</v>
      </c>
      <c r="AC76" s="150">
        <v>166</v>
      </c>
      <c r="AD76" s="150">
        <v>178</v>
      </c>
      <c r="AE76" s="165">
        <v>246</v>
      </c>
      <c r="AF76" s="148">
        <v>5.5</v>
      </c>
      <c r="AG76" s="148">
        <v>3.04</v>
      </c>
      <c r="AH76" s="148">
        <v>6.2</v>
      </c>
      <c r="AI76" s="149">
        <v>1.44</v>
      </c>
      <c r="AJ76" s="149">
        <v>1.18</v>
      </c>
      <c r="AK76" s="149">
        <v>1.7</v>
      </c>
      <c r="AL76" s="149">
        <v>9.34</v>
      </c>
      <c r="AM76" s="149">
        <v>9.58</v>
      </c>
      <c r="AN76" s="149">
        <v>8.82</v>
      </c>
      <c r="AO76" s="149">
        <v>70</v>
      </c>
      <c r="AP76" s="149">
        <v>96</v>
      </c>
      <c r="AQ76" s="149">
        <v>114</v>
      </c>
      <c r="AR76" s="150">
        <v>32344</v>
      </c>
      <c r="AS76" s="150">
        <v>45029</v>
      </c>
      <c r="AT76" s="150">
        <v>58348</v>
      </c>
      <c r="AU76" s="150">
        <v>60</v>
      </c>
      <c r="AV76" s="150">
        <v>100</v>
      </c>
      <c r="AW76" s="150">
        <v>133</v>
      </c>
      <c r="AX76" s="150">
        <v>1600</v>
      </c>
      <c r="AY76" s="150">
        <v>1000</v>
      </c>
      <c r="AZ76" s="150">
        <v>1950</v>
      </c>
      <c r="BA76" s="150">
        <v>4.6110200212233927</v>
      </c>
      <c r="BB76" s="150">
        <v>4.5584377477552449</v>
      </c>
      <c r="BC76" s="150">
        <v>4.5665885686767789</v>
      </c>
      <c r="BD76" s="150">
        <v>124</v>
      </c>
    </row>
    <row r="77" spans="1:56" ht="11.25">
      <c r="A77" s="161">
        <v>113</v>
      </c>
      <c r="B77" s="150" t="s">
        <v>146</v>
      </c>
      <c r="C77" s="150" t="s">
        <v>52</v>
      </c>
      <c r="D77" s="162">
        <v>0.74243999999999999</v>
      </c>
      <c r="E77" s="162">
        <v>0.51432999999999995</v>
      </c>
      <c r="F77" s="162">
        <v>0.33906999999999998</v>
      </c>
      <c r="G77" s="150">
        <f>'Designs Table'!G114</f>
        <v>6</v>
      </c>
      <c r="H77" s="150">
        <f>'Designs Table'!H114</f>
        <v>13</v>
      </c>
      <c r="I77" s="150">
        <f>'Designs Table'!I114</f>
        <v>6</v>
      </c>
      <c r="J77" s="148">
        <v>12.662942700133913</v>
      </c>
      <c r="K77" s="148">
        <v>4.2375319508134428</v>
      </c>
      <c r="L77" s="163">
        <v>0.31000000000000022</v>
      </c>
      <c r="M77" s="163">
        <v>0.34200000000000025</v>
      </c>
      <c r="N77" s="163">
        <v>0.34900000000000025</v>
      </c>
      <c r="O77" s="164">
        <v>31769849.999999996</v>
      </c>
      <c r="P77" s="164">
        <v>40969949.999999993</v>
      </c>
      <c r="Q77" s="164">
        <v>64699110.000000007</v>
      </c>
      <c r="R77" s="164">
        <v>8775411.4211416375</v>
      </c>
      <c r="S77" s="164">
        <v>4.2375319508134428</v>
      </c>
      <c r="T77" s="164">
        <v>10713516</v>
      </c>
      <c r="U77" s="164">
        <v>81163</v>
      </c>
      <c r="V77" s="164">
        <v>563515.84289730387</v>
      </c>
      <c r="W77" s="149">
        <v>0.9007142857142858</v>
      </c>
      <c r="X77" s="149">
        <v>0.9007142857142858</v>
      </c>
      <c r="Y77" s="149">
        <v>0.9007142857142858</v>
      </c>
      <c r="Z77" s="149">
        <v>0.43684210526315792</v>
      </c>
      <c r="AA77" s="149">
        <v>0.58421052631578951</v>
      </c>
      <c r="AB77" s="149">
        <v>0.72631578947368425</v>
      </c>
      <c r="AC77" s="150">
        <v>166</v>
      </c>
      <c r="AD77" s="150">
        <v>222</v>
      </c>
      <c r="AE77" s="165">
        <v>276</v>
      </c>
      <c r="AF77" s="148">
        <v>5.5</v>
      </c>
      <c r="AG77" s="148">
        <v>6.4</v>
      </c>
      <c r="AH77" s="148">
        <v>5.3</v>
      </c>
      <c r="AI77" s="149">
        <v>1.44</v>
      </c>
      <c r="AJ77" s="149">
        <v>1.46</v>
      </c>
      <c r="AK77" s="149">
        <v>1.57</v>
      </c>
      <c r="AL77" s="149">
        <v>9.34</v>
      </c>
      <c r="AM77" s="149">
        <v>8.17</v>
      </c>
      <c r="AN77" s="149">
        <v>9.44</v>
      </c>
      <c r="AO77" s="149">
        <v>70</v>
      </c>
      <c r="AP77" s="149">
        <v>84.5</v>
      </c>
      <c r="AQ77" s="149">
        <v>124.6</v>
      </c>
      <c r="AR77" s="150">
        <v>32344</v>
      </c>
      <c r="AS77" s="150">
        <v>42454</v>
      </c>
      <c r="AT77" s="150">
        <v>68530</v>
      </c>
      <c r="AU77" s="150">
        <v>60</v>
      </c>
      <c r="AV77" s="150">
        <v>90</v>
      </c>
      <c r="AW77" s="150">
        <v>174</v>
      </c>
      <c r="AX77" s="150">
        <v>1600</v>
      </c>
      <c r="AY77" s="150">
        <v>1900</v>
      </c>
      <c r="AZ77" s="150">
        <v>1550</v>
      </c>
      <c r="BA77" s="150">
        <v>4.6110200212233927</v>
      </c>
      <c r="BB77" s="150">
        <v>4.5669877904647587</v>
      </c>
      <c r="BC77" s="150">
        <v>4.5589861088269537</v>
      </c>
      <c r="BD77" s="150">
        <v>130</v>
      </c>
    </row>
    <row r="78" spans="1:56" ht="11.25">
      <c r="A78" s="161">
        <v>114</v>
      </c>
      <c r="B78" s="150" t="s">
        <v>147</v>
      </c>
      <c r="C78" s="150" t="s">
        <v>52</v>
      </c>
      <c r="D78" s="162">
        <v>0.85316999999999998</v>
      </c>
      <c r="E78" s="162">
        <v>2.1649999999999999E-2</v>
      </c>
      <c r="F78" s="162">
        <v>0.44703999999999999</v>
      </c>
      <c r="G78" s="150">
        <f>'Designs Table'!G115</f>
        <v>6</v>
      </c>
      <c r="H78" s="150">
        <f>'Designs Table'!H115</f>
        <v>1</v>
      </c>
      <c r="I78" s="150">
        <f>'Designs Table'!I115</f>
        <v>7</v>
      </c>
      <c r="J78" s="148">
        <v>12.179463090057965</v>
      </c>
      <c r="K78" s="148">
        <v>4.9179201215037525</v>
      </c>
      <c r="L78" s="163">
        <v>0.31000000000000022</v>
      </c>
      <c r="M78" s="163">
        <v>0.33200000000000024</v>
      </c>
      <c r="N78" s="163">
        <v>0.34800000000000025</v>
      </c>
      <c r="O78" s="164">
        <v>31769849.999999996</v>
      </c>
      <c r="P78" s="164">
        <v>38292730</v>
      </c>
      <c r="Q78" s="164">
        <v>64763719.999999993</v>
      </c>
      <c r="R78" s="164">
        <v>8491938.0684885159</v>
      </c>
      <c r="S78" s="164">
        <v>4.9179201215037525</v>
      </c>
      <c r="T78" s="164">
        <v>10554192</v>
      </c>
      <c r="U78" s="164">
        <v>79956</v>
      </c>
      <c r="V78" s="164">
        <v>524456.66673364048</v>
      </c>
      <c r="W78" s="149">
        <v>0.9007142857142858</v>
      </c>
      <c r="X78" s="149">
        <v>0.9007142857142858</v>
      </c>
      <c r="Y78" s="149">
        <v>0.9007142857142858</v>
      </c>
      <c r="Z78" s="149">
        <v>0.43684210526315792</v>
      </c>
      <c r="AA78" s="149">
        <v>0.45263157894736844</v>
      </c>
      <c r="AB78" s="149">
        <v>0.73157894736842111</v>
      </c>
      <c r="AC78" s="150">
        <v>166</v>
      </c>
      <c r="AD78" s="150">
        <v>172</v>
      </c>
      <c r="AE78" s="165">
        <v>278</v>
      </c>
      <c r="AF78" s="148">
        <v>5.5</v>
      </c>
      <c r="AG78" s="148">
        <v>4.92</v>
      </c>
      <c r="AH78" s="148">
        <v>5.6</v>
      </c>
      <c r="AI78" s="149">
        <v>1.44</v>
      </c>
      <c r="AJ78" s="149">
        <v>1.34</v>
      </c>
      <c r="AK78" s="149">
        <v>1.62</v>
      </c>
      <c r="AL78" s="149">
        <v>9.34</v>
      </c>
      <c r="AM78" s="149">
        <v>8.25</v>
      </c>
      <c r="AN78" s="149">
        <v>9</v>
      </c>
      <c r="AO78" s="149">
        <v>70</v>
      </c>
      <c r="AP78" s="149">
        <v>91.5</v>
      </c>
      <c r="AQ78" s="149">
        <v>128</v>
      </c>
      <c r="AR78" s="150">
        <v>32344</v>
      </c>
      <c r="AS78" s="150">
        <v>39512</v>
      </c>
      <c r="AT78" s="150">
        <v>68601</v>
      </c>
      <c r="AU78" s="150">
        <v>60</v>
      </c>
      <c r="AV78" s="150">
        <v>77</v>
      </c>
      <c r="AW78" s="150">
        <v>174</v>
      </c>
      <c r="AX78" s="150">
        <v>1600</v>
      </c>
      <c r="AY78" s="150">
        <v>1700</v>
      </c>
      <c r="AZ78" s="150">
        <v>1600</v>
      </c>
      <c r="BA78" s="150">
        <v>4.6110200212233927</v>
      </c>
      <c r="BB78" s="150">
        <v>4.5808659521911137</v>
      </c>
      <c r="BC78" s="150">
        <v>4.560264892130526</v>
      </c>
      <c r="BD78" s="150">
        <v>125</v>
      </c>
    </row>
    <row r="79" spans="1:56" ht="11.25">
      <c r="A79" s="161">
        <v>115</v>
      </c>
      <c r="B79" s="150" t="s">
        <v>146</v>
      </c>
      <c r="C79" s="150" t="s">
        <v>52</v>
      </c>
      <c r="D79" s="162">
        <v>0.67366999999999999</v>
      </c>
      <c r="E79" s="162">
        <v>0.74334</v>
      </c>
      <c r="F79" s="162">
        <v>0.66735999999999995</v>
      </c>
      <c r="G79" s="150">
        <f>'Designs Table'!G116</f>
        <v>5</v>
      </c>
      <c r="H79" s="150">
        <f>'Designs Table'!H116</f>
        <v>18</v>
      </c>
      <c r="I79" s="150">
        <f>'Designs Table'!I116</f>
        <v>11</v>
      </c>
      <c r="J79" s="148">
        <v>12.478492606815257</v>
      </c>
      <c r="K79" s="148">
        <v>3.8456518889350515</v>
      </c>
      <c r="L79" s="163">
        <v>0.30500000000000022</v>
      </c>
      <c r="M79" s="163">
        <v>0.34900000000000025</v>
      </c>
      <c r="N79" s="163">
        <v>0.35000000000000026</v>
      </c>
      <c r="O79" s="164">
        <v>30901709.999999989</v>
      </c>
      <c r="P79" s="164">
        <v>45717419.999999993</v>
      </c>
      <c r="Q79" s="164">
        <v>57064210</v>
      </c>
      <c r="R79" s="164">
        <v>8379313.6368134376</v>
      </c>
      <c r="S79" s="164">
        <v>3.8456518889350515</v>
      </c>
      <c r="T79" s="164">
        <v>10067244</v>
      </c>
      <c r="U79" s="164">
        <v>76267</v>
      </c>
      <c r="V79" s="164">
        <v>575503.39895023615</v>
      </c>
      <c r="W79" s="149">
        <v>0.9007142857142858</v>
      </c>
      <c r="X79" s="149">
        <v>0.9007142857142858</v>
      </c>
      <c r="Y79" s="149">
        <v>0.9007142857142858</v>
      </c>
      <c r="Z79" s="149">
        <v>0.45263157894736844</v>
      </c>
      <c r="AA79" s="149">
        <v>0.65789473684210531</v>
      </c>
      <c r="AB79" s="149">
        <v>0.58421052631578951</v>
      </c>
      <c r="AC79" s="150">
        <v>172</v>
      </c>
      <c r="AD79" s="150">
        <v>250</v>
      </c>
      <c r="AE79" s="165">
        <v>222</v>
      </c>
      <c r="AF79" s="148">
        <v>5.9</v>
      </c>
      <c r="AG79" s="148">
        <v>6.3</v>
      </c>
      <c r="AH79" s="148">
        <v>5.95</v>
      </c>
      <c r="AI79" s="149">
        <v>1.47</v>
      </c>
      <c r="AJ79" s="149">
        <v>1.47</v>
      </c>
      <c r="AK79" s="149">
        <v>1.69</v>
      </c>
      <c r="AL79" s="149">
        <v>9.34</v>
      </c>
      <c r="AM79" s="149">
        <v>9.3800000000000008</v>
      </c>
      <c r="AN79" s="149">
        <v>8.7200000000000006</v>
      </c>
      <c r="AO79" s="149">
        <v>70</v>
      </c>
      <c r="AP79" s="149">
        <v>106.6</v>
      </c>
      <c r="AQ79" s="149">
        <v>108.2</v>
      </c>
      <c r="AR79" s="150">
        <v>31390</v>
      </c>
      <c r="AS79" s="150">
        <v>47671</v>
      </c>
      <c r="AT79" s="150">
        <v>60140</v>
      </c>
      <c r="AU79" s="150">
        <v>60</v>
      </c>
      <c r="AV79" s="150">
        <v>110</v>
      </c>
      <c r="AW79" s="150">
        <v>126</v>
      </c>
      <c r="AX79" s="150">
        <v>1600</v>
      </c>
      <c r="AY79" s="150">
        <v>1800</v>
      </c>
      <c r="AZ79" s="150">
        <v>1600</v>
      </c>
      <c r="BA79" s="150">
        <v>4.6184746332476987</v>
      </c>
      <c r="BB79" s="150">
        <v>4.5577713202297838</v>
      </c>
      <c r="BC79" s="150">
        <v>4.5564661915499665</v>
      </c>
      <c r="BD79" s="150">
        <v>135</v>
      </c>
    </row>
    <row r="80" spans="1:56" ht="11.25">
      <c r="A80" s="161">
        <v>116</v>
      </c>
      <c r="B80" s="150" t="s">
        <v>146</v>
      </c>
      <c r="C80" s="150" t="s">
        <v>52</v>
      </c>
      <c r="D80" s="162">
        <v>1</v>
      </c>
      <c r="E80" s="162">
        <v>0.77347999999999995</v>
      </c>
      <c r="F80" s="162">
        <v>2.068E-2</v>
      </c>
      <c r="G80" s="150">
        <f>'Designs Table'!G117</f>
        <v>7</v>
      </c>
      <c r="H80" s="150">
        <f>'Designs Table'!H117</f>
        <v>19</v>
      </c>
      <c r="I80" s="150">
        <f>'Designs Table'!I117</f>
        <v>1</v>
      </c>
      <c r="J80" s="148">
        <v>11.198482648177777</v>
      </c>
      <c r="K80" s="148">
        <v>3.9073029250880023</v>
      </c>
      <c r="L80" s="163">
        <v>0.30900000000000022</v>
      </c>
      <c r="M80" s="163">
        <v>0.33800000000000024</v>
      </c>
      <c r="N80" s="163">
        <v>0.34300000000000025</v>
      </c>
      <c r="O80" s="164">
        <v>31317579.999999996</v>
      </c>
      <c r="P80" s="164">
        <v>40607769.999999993</v>
      </c>
      <c r="Q80" s="164">
        <v>52565170</v>
      </c>
      <c r="R80" s="164">
        <v>8361180.1745585427</v>
      </c>
      <c r="S80" s="164">
        <v>3.9073029250880023</v>
      </c>
      <c r="T80" s="164">
        <v>10199244</v>
      </c>
      <c r="U80" s="164">
        <v>77267</v>
      </c>
      <c r="V80" s="164">
        <v>608820.76283449261</v>
      </c>
      <c r="W80" s="149">
        <v>0.9007142857142858</v>
      </c>
      <c r="X80" s="149">
        <v>0.9007142857142858</v>
      </c>
      <c r="Y80" s="149">
        <v>0.9007142857142858</v>
      </c>
      <c r="Z80" s="149">
        <v>0.46842105263157896</v>
      </c>
      <c r="AA80" s="149">
        <v>0.58947368421052626</v>
      </c>
      <c r="AB80" s="149">
        <v>0.58421052631578951</v>
      </c>
      <c r="AC80" s="150">
        <v>178</v>
      </c>
      <c r="AD80" s="150">
        <v>224</v>
      </c>
      <c r="AE80" s="165">
        <v>222</v>
      </c>
      <c r="AF80" s="148">
        <v>5.8</v>
      </c>
      <c r="AG80" s="148">
        <v>6.01</v>
      </c>
      <c r="AH80" s="148">
        <v>5.51</v>
      </c>
      <c r="AI80" s="149">
        <v>1.4</v>
      </c>
      <c r="AJ80" s="149">
        <v>1.59</v>
      </c>
      <c r="AK80" s="149">
        <v>1.52</v>
      </c>
      <c r="AL80" s="149">
        <v>8.75</v>
      </c>
      <c r="AM80" s="149">
        <v>9.6199999999999992</v>
      </c>
      <c r="AN80" s="149">
        <v>9.0399999999999991</v>
      </c>
      <c r="AO80" s="149">
        <v>68</v>
      </c>
      <c r="AP80" s="149">
        <v>91.3</v>
      </c>
      <c r="AQ80" s="149">
        <v>116.7</v>
      </c>
      <c r="AR80" s="150">
        <v>31847</v>
      </c>
      <c r="AS80" s="150">
        <v>42056</v>
      </c>
      <c r="AT80" s="150">
        <v>55196</v>
      </c>
      <c r="AU80" s="150">
        <v>60</v>
      </c>
      <c r="AV80" s="150">
        <v>95</v>
      </c>
      <c r="AW80" s="150">
        <v>116</v>
      </c>
      <c r="AX80" s="150">
        <v>1600</v>
      </c>
      <c r="AY80" s="150">
        <v>1600</v>
      </c>
      <c r="AZ80" s="150">
        <v>1900</v>
      </c>
      <c r="BA80" s="150">
        <v>4.6122758194035134</v>
      </c>
      <c r="BB80" s="150">
        <v>4.573642357025137</v>
      </c>
      <c r="BC80" s="150">
        <v>4.5668557438122468</v>
      </c>
      <c r="BD80" s="150">
        <v>148</v>
      </c>
    </row>
    <row r="81" spans="1:56" ht="11.25">
      <c r="A81" s="161">
        <v>117</v>
      </c>
      <c r="B81" s="150" t="s">
        <v>146</v>
      </c>
      <c r="C81" s="150" t="s">
        <v>52</v>
      </c>
      <c r="D81" s="162">
        <v>0.58416999999999997</v>
      </c>
      <c r="E81" s="162">
        <v>0.81398999999999999</v>
      </c>
      <c r="F81" s="162">
        <v>0.88783000000000001</v>
      </c>
      <c r="G81" s="150">
        <f>'Designs Table'!G118</f>
        <v>5</v>
      </c>
      <c r="H81" s="150">
        <f>'Designs Table'!H118</f>
        <v>20</v>
      </c>
      <c r="I81" s="150">
        <f>'Designs Table'!I118</f>
        <v>14</v>
      </c>
      <c r="J81" s="148">
        <v>11.830659181909772</v>
      </c>
      <c r="K81" s="148">
        <v>4.7235794427490632</v>
      </c>
      <c r="L81" s="163">
        <v>0.30500000000000022</v>
      </c>
      <c r="M81" s="163">
        <v>0.34900000000000025</v>
      </c>
      <c r="N81" s="163">
        <v>0.34200000000000025</v>
      </c>
      <c r="O81" s="164">
        <v>30901709.999999989</v>
      </c>
      <c r="P81" s="164">
        <v>43313199.999999985</v>
      </c>
      <c r="Q81" s="164">
        <v>55622769.999999993</v>
      </c>
      <c r="R81" s="164">
        <v>8065562.4828681089</v>
      </c>
      <c r="S81" s="164">
        <v>4.7235794427490632</v>
      </c>
      <c r="T81" s="164">
        <v>9992664</v>
      </c>
      <c r="U81" s="164">
        <v>75702</v>
      </c>
      <c r="V81" s="164">
        <v>538922.12803054124</v>
      </c>
      <c r="W81" s="149">
        <v>0.9007142857142858</v>
      </c>
      <c r="X81" s="149">
        <v>0.9007142857142858</v>
      </c>
      <c r="Y81" s="149">
        <v>0.9007142857142858</v>
      </c>
      <c r="Z81" s="149">
        <v>0.45263157894736844</v>
      </c>
      <c r="AA81" s="149">
        <v>0.46842105263157896</v>
      </c>
      <c r="AB81" s="149">
        <v>0.67894736842105263</v>
      </c>
      <c r="AC81" s="150">
        <v>172</v>
      </c>
      <c r="AD81" s="150">
        <v>178</v>
      </c>
      <c r="AE81" s="165">
        <v>258</v>
      </c>
      <c r="AF81" s="148">
        <v>5.9</v>
      </c>
      <c r="AG81" s="148">
        <v>3.04</v>
      </c>
      <c r="AH81" s="148">
        <v>6.18</v>
      </c>
      <c r="AI81" s="149">
        <v>1.47</v>
      </c>
      <c r="AJ81" s="149">
        <v>1.18</v>
      </c>
      <c r="AK81" s="149">
        <v>1.67</v>
      </c>
      <c r="AL81" s="149">
        <v>9.34</v>
      </c>
      <c r="AM81" s="149">
        <v>9.58</v>
      </c>
      <c r="AN81" s="149">
        <v>8.8000000000000007</v>
      </c>
      <c r="AO81" s="149">
        <v>70</v>
      </c>
      <c r="AP81" s="149">
        <v>96</v>
      </c>
      <c r="AQ81" s="149">
        <v>127.3</v>
      </c>
      <c r="AR81" s="150">
        <v>31390</v>
      </c>
      <c r="AS81" s="150">
        <v>45029</v>
      </c>
      <c r="AT81" s="150">
        <v>58556</v>
      </c>
      <c r="AU81" s="150">
        <v>60</v>
      </c>
      <c r="AV81" s="150">
        <v>100</v>
      </c>
      <c r="AW81" s="150">
        <v>130</v>
      </c>
      <c r="AX81" s="150">
        <v>1600</v>
      </c>
      <c r="AY81" s="150">
        <v>1000</v>
      </c>
      <c r="AZ81" s="150">
        <v>1900</v>
      </c>
      <c r="BA81" s="150">
        <v>4.6184746332476987</v>
      </c>
      <c r="BB81" s="150">
        <v>4.5584377477552449</v>
      </c>
      <c r="BC81" s="150">
        <v>4.5687161307033639</v>
      </c>
      <c r="BD81" s="150">
        <v>129</v>
      </c>
    </row>
    <row r="82" spans="1:56" ht="11.25">
      <c r="A82" s="161">
        <v>121</v>
      </c>
      <c r="B82" s="150" t="s">
        <v>146</v>
      </c>
      <c r="C82" s="150" t="s">
        <v>52</v>
      </c>
      <c r="D82" s="162">
        <v>0.66857</v>
      </c>
      <c r="E82" s="162">
        <v>0.30181999999999998</v>
      </c>
      <c r="F82" s="162">
        <v>0.94833999999999996</v>
      </c>
      <c r="G82" s="150">
        <f>'Designs Table'!G122</f>
        <v>5</v>
      </c>
      <c r="H82" s="150">
        <f>'Designs Table'!H122</f>
        <v>8</v>
      </c>
      <c r="I82" s="150">
        <f>'Designs Table'!I122</f>
        <v>15</v>
      </c>
      <c r="J82" s="148">
        <v>10.699957367829501</v>
      </c>
      <c r="K82" s="148">
        <v>3.5844807185685661</v>
      </c>
      <c r="L82" s="163">
        <v>0.30500000000000022</v>
      </c>
      <c r="M82" s="163">
        <v>0.33800000000000024</v>
      </c>
      <c r="N82" s="163">
        <v>0.34000000000000025</v>
      </c>
      <c r="O82" s="164">
        <v>30901709.999999989</v>
      </c>
      <c r="P82" s="164">
        <v>39009809.999999993</v>
      </c>
      <c r="Q82" s="164">
        <v>50556800</v>
      </c>
      <c r="R82" s="164">
        <v>8481663.3207602985</v>
      </c>
      <c r="S82" s="164">
        <v>3.5844807185685661</v>
      </c>
      <c r="T82" s="164">
        <v>10285704</v>
      </c>
      <c r="U82" s="164">
        <v>77922</v>
      </c>
      <c r="V82" s="164">
        <v>645892.12087323563</v>
      </c>
      <c r="W82" s="149">
        <v>0.9007142857142858</v>
      </c>
      <c r="X82" s="149">
        <v>0.9007142857142858</v>
      </c>
      <c r="Y82" s="149">
        <v>0.9007142857142858</v>
      </c>
      <c r="Z82" s="149">
        <v>0.45263157894736844</v>
      </c>
      <c r="AA82" s="149">
        <v>0.51578947368421058</v>
      </c>
      <c r="AB82" s="149">
        <v>0.64210526315789473</v>
      </c>
      <c r="AC82" s="150">
        <v>172</v>
      </c>
      <c r="AD82" s="150">
        <v>196</v>
      </c>
      <c r="AE82" s="165">
        <v>244</v>
      </c>
      <c r="AF82" s="148">
        <v>5.9</v>
      </c>
      <c r="AG82" s="148">
        <v>5.5</v>
      </c>
      <c r="AH82" s="148">
        <v>6.46</v>
      </c>
      <c r="AI82" s="149">
        <v>1.47</v>
      </c>
      <c r="AJ82" s="149">
        <v>1.47</v>
      </c>
      <c r="AK82" s="149">
        <v>1.57</v>
      </c>
      <c r="AL82" s="149">
        <v>9.34</v>
      </c>
      <c r="AM82" s="149">
        <v>9.15</v>
      </c>
      <c r="AN82" s="149">
        <v>9.07</v>
      </c>
      <c r="AO82" s="149">
        <v>70</v>
      </c>
      <c r="AP82" s="149">
        <v>79.2</v>
      </c>
      <c r="AQ82" s="149">
        <v>108.5</v>
      </c>
      <c r="AR82" s="150">
        <v>31390</v>
      </c>
      <c r="AS82" s="150">
        <v>40300</v>
      </c>
      <c r="AT82" s="150">
        <v>52989</v>
      </c>
      <c r="AU82" s="150">
        <v>60</v>
      </c>
      <c r="AV82" s="150">
        <v>80</v>
      </c>
      <c r="AW82" s="150">
        <v>115</v>
      </c>
      <c r="AX82" s="150">
        <v>1600</v>
      </c>
      <c r="AY82" s="150">
        <v>1800</v>
      </c>
      <c r="AZ82" s="150">
        <v>2000</v>
      </c>
      <c r="BA82" s="150">
        <v>4.6184746332476987</v>
      </c>
      <c r="BB82" s="150">
        <v>4.5735241744558648</v>
      </c>
      <c r="BC82" s="150">
        <v>4.571089205427918</v>
      </c>
      <c r="BD82" s="150">
        <v>154</v>
      </c>
    </row>
    <row r="83" spans="1:56" ht="11.25">
      <c r="A83" s="161">
        <v>123</v>
      </c>
      <c r="B83" s="150" t="s">
        <v>146</v>
      </c>
      <c r="C83" s="150" t="s">
        <v>52</v>
      </c>
      <c r="D83" s="162">
        <v>0.78313999999999995</v>
      </c>
      <c r="E83" s="162">
        <v>0.89176999999999995</v>
      </c>
      <c r="F83" s="162">
        <v>0.23591000000000001</v>
      </c>
      <c r="G83" s="150">
        <f>'Designs Table'!G124</f>
        <v>6</v>
      </c>
      <c r="H83" s="150">
        <f>'Designs Table'!H124</f>
        <v>22</v>
      </c>
      <c r="I83" s="150">
        <f>'Designs Table'!I124</f>
        <v>4</v>
      </c>
      <c r="J83" s="148">
        <v>11.999775601692921</v>
      </c>
      <c r="K83" s="148">
        <v>3.8669690196995359</v>
      </c>
      <c r="L83" s="163">
        <v>0.31000000000000022</v>
      </c>
      <c r="M83" s="163">
        <v>0.33000000000000024</v>
      </c>
      <c r="N83" s="163">
        <v>0.34800000000000025</v>
      </c>
      <c r="O83" s="164">
        <v>31769849.999999996</v>
      </c>
      <c r="P83" s="164">
        <v>41017269.999999993</v>
      </c>
      <c r="Q83" s="164">
        <v>60775190</v>
      </c>
      <c r="R83" s="164">
        <v>8545691.9952427614</v>
      </c>
      <c r="S83" s="164">
        <v>3.8669690196995359</v>
      </c>
      <c r="T83" s="164">
        <v>10200564</v>
      </c>
      <c r="U83" s="164">
        <v>77277</v>
      </c>
      <c r="V83" s="164">
        <v>553787.90023591754</v>
      </c>
      <c r="W83" s="149">
        <v>0.9007142857142858</v>
      </c>
      <c r="X83" s="149">
        <v>0.9007142857142858</v>
      </c>
      <c r="Y83" s="149">
        <v>0.9007142857142858</v>
      </c>
      <c r="Z83" s="149">
        <v>0.43684210526315792</v>
      </c>
      <c r="AA83" s="149">
        <v>0.43684210526315792</v>
      </c>
      <c r="AB83" s="149">
        <v>0.67894736842105263</v>
      </c>
      <c r="AC83" s="150">
        <v>166</v>
      </c>
      <c r="AD83" s="150">
        <v>166</v>
      </c>
      <c r="AE83" s="165">
        <v>258</v>
      </c>
      <c r="AF83" s="148">
        <v>5.5</v>
      </c>
      <c r="AG83" s="148">
        <v>5.33</v>
      </c>
      <c r="AH83" s="148">
        <v>6.25</v>
      </c>
      <c r="AI83" s="149">
        <v>1.44</v>
      </c>
      <c r="AJ83" s="149">
        <v>1.47</v>
      </c>
      <c r="AK83" s="149">
        <v>1.66</v>
      </c>
      <c r="AL83" s="149">
        <v>9.34</v>
      </c>
      <c r="AM83" s="149">
        <v>8.2200000000000006</v>
      </c>
      <c r="AN83" s="149">
        <v>9.1</v>
      </c>
      <c r="AO83" s="149">
        <v>70</v>
      </c>
      <c r="AP83" s="149">
        <v>121.6</v>
      </c>
      <c r="AQ83" s="149">
        <v>130.30000000000001</v>
      </c>
      <c r="AR83" s="150">
        <v>32344</v>
      </c>
      <c r="AS83" s="150">
        <v>42506</v>
      </c>
      <c r="AT83" s="150">
        <v>64218</v>
      </c>
      <c r="AU83" s="150">
        <v>60</v>
      </c>
      <c r="AV83" s="150">
        <v>75</v>
      </c>
      <c r="AW83" s="150">
        <v>144</v>
      </c>
      <c r="AX83" s="150">
        <v>1600</v>
      </c>
      <c r="AY83" s="150">
        <v>1600</v>
      </c>
      <c r="AZ83" s="150">
        <v>1800</v>
      </c>
      <c r="BA83" s="150">
        <v>4.6110200212233927</v>
      </c>
      <c r="BB83" s="150">
        <v>4.5838667541917495</v>
      </c>
      <c r="BC83" s="150">
        <v>4.560088651606728</v>
      </c>
      <c r="BD83" s="150">
        <v>134</v>
      </c>
    </row>
    <row r="84" spans="1:56" ht="11.25">
      <c r="A84" s="161">
        <v>124</v>
      </c>
      <c r="B84" s="150" t="s">
        <v>146</v>
      </c>
      <c r="C84" s="150" t="s">
        <v>52</v>
      </c>
      <c r="D84" s="162">
        <v>0.72907999999999995</v>
      </c>
      <c r="E84" s="162">
        <v>0.49929000000000001</v>
      </c>
      <c r="F84" s="162">
        <v>0.46933000000000002</v>
      </c>
      <c r="G84" s="150">
        <f>'Designs Table'!G125</f>
        <v>6</v>
      </c>
      <c r="H84" s="150">
        <f>'Designs Table'!H125</f>
        <v>12</v>
      </c>
      <c r="I84" s="150">
        <f>'Designs Table'!I125</f>
        <v>8</v>
      </c>
      <c r="J84" s="148">
        <v>12.438542977002481</v>
      </c>
      <c r="K84" s="148">
        <v>4.0449328540300016</v>
      </c>
      <c r="L84" s="163">
        <v>0.31000000000000022</v>
      </c>
      <c r="M84" s="163">
        <v>0.35500000000000026</v>
      </c>
      <c r="N84" s="163">
        <v>0.34500000000000025</v>
      </c>
      <c r="O84" s="164">
        <v>31769849.999999996</v>
      </c>
      <c r="P84" s="164">
        <v>47135200</v>
      </c>
      <c r="Q84" s="164">
        <v>53893770</v>
      </c>
      <c r="R84" s="164">
        <v>8198811.1143056843</v>
      </c>
      <c r="S84" s="164">
        <v>4.0449328540300016</v>
      </c>
      <c r="T84" s="164">
        <v>9895380</v>
      </c>
      <c r="U84" s="164">
        <v>74965</v>
      </c>
      <c r="V84" s="164">
        <v>559501.99051219737</v>
      </c>
      <c r="W84" s="149">
        <v>0.9007142857142858</v>
      </c>
      <c r="X84" s="149">
        <v>0.9007142857142858</v>
      </c>
      <c r="Y84" s="149">
        <v>0.9007142857142858</v>
      </c>
      <c r="Z84" s="149">
        <v>0.43684210526315792</v>
      </c>
      <c r="AA84" s="149">
        <v>0.58421052631578951</v>
      </c>
      <c r="AB84" s="149">
        <v>0.60526315789473684</v>
      </c>
      <c r="AC84" s="150">
        <v>166</v>
      </c>
      <c r="AD84" s="150">
        <v>222</v>
      </c>
      <c r="AE84" s="165">
        <v>230</v>
      </c>
      <c r="AF84" s="148">
        <v>5.5</v>
      </c>
      <c r="AG84" s="148">
        <v>5.51</v>
      </c>
      <c r="AH84" s="148">
        <v>5.05</v>
      </c>
      <c r="AI84" s="149">
        <v>1.44</v>
      </c>
      <c r="AJ84" s="149">
        <v>1.48</v>
      </c>
      <c r="AK84" s="149">
        <v>1.57</v>
      </c>
      <c r="AL84" s="149">
        <v>9.34</v>
      </c>
      <c r="AM84" s="149">
        <v>9.2899999999999991</v>
      </c>
      <c r="AN84" s="149">
        <v>8.9700000000000006</v>
      </c>
      <c r="AO84" s="149">
        <v>70</v>
      </c>
      <c r="AP84" s="149">
        <v>99.2</v>
      </c>
      <c r="AQ84" s="149">
        <v>115.2</v>
      </c>
      <c r="AR84" s="150">
        <v>32344</v>
      </c>
      <c r="AS84" s="150">
        <v>49229</v>
      </c>
      <c r="AT84" s="150">
        <v>56656</v>
      </c>
      <c r="AU84" s="150">
        <v>60</v>
      </c>
      <c r="AV84" s="150">
        <v>105</v>
      </c>
      <c r="AW84" s="150">
        <v>120</v>
      </c>
      <c r="AX84" s="150">
        <v>1600</v>
      </c>
      <c r="AY84" s="150">
        <v>1600</v>
      </c>
      <c r="AZ84" s="150">
        <v>1900</v>
      </c>
      <c r="BA84" s="150">
        <v>4.6110200212233927</v>
      </c>
      <c r="BB84" s="150">
        <v>4.5502803747769036</v>
      </c>
      <c r="BC84" s="150">
        <v>4.5644184627972111</v>
      </c>
      <c r="BD84" s="150">
        <v>134</v>
      </c>
    </row>
    <row r="85" spans="1:56" ht="11.25">
      <c r="A85" s="161">
        <v>126</v>
      </c>
      <c r="B85" s="150" t="s">
        <v>146</v>
      </c>
      <c r="C85" s="150" t="s">
        <v>52</v>
      </c>
      <c r="D85" s="162">
        <v>0.94072</v>
      </c>
      <c r="E85" s="162">
        <v>0.46360000000000001</v>
      </c>
      <c r="F85" s="162">
        <v>0.51651000000000002</v>
      </c>
      <c r="G85" s="150">
        <f>'Designs Table'!G127</f>
        <v>7</v>
      </c>
      <c r="H85" s="150">
        <f>'Designs Table'!H127</f>
        <v>12</v>
      </c>
      <c r="I85" s="150">
        <f>'Designs Table'!I127</f>
        <v>8</v>
      </c>
      <c r="J85" s="148">
        <v>12.391257483164601</v>
      </c>
      <c r="K85" s="148">
        <v>3.8454899661194388</v>
      </c>
      <c r="L85" s="163">
        <v>0.30900000000000022</v>
      </c>
      <c r="M85" s="163">
        <v>0.35500000000000026</v>
      </c>
      <c r="N85" s="163">
        <v>0.34500000000000025</v>
      </c>
      <c r="O85" s="164">
        <v>31317579.999999996</v>
      </c>
      <c r="P85" s="164">
        <v>47135200</v>
      </c>
      <c r="Q85" s="164">
        <v>53893770</v>
      </c>
      <c r="R85" s="164">
        <v>8329479.9667858966</v>
      </c>
      <c r="S85" s="164">
        <v>3.8454899661194388</v>
      </c>
      <c r="T85" s="164">
        <v>10013652</v>
      </c>
      <c r="U85" s="164">
        <v>75861</v>
      </c>
      <c r="V85" s="164">
        <v>577319.47172543861</v>
      </c>
      <c r="W85" s="149">
        <v>0.9007142857142858</v>
      </c>
      <c r="X85" s="149">
        <v>0.9007142857142858</v>
      </c>
      <c r="Y85" s="149">
        <v>0.9007142857142858</v>
      </c>
      <c r="Z85" s="149">
        <v>0.46842105263157896</v>
      </c>
      <c r="AA85" s="149">
        <v>0.58421052631578951</v>
      </c>
      <c r="AB85" s="149">
        <v>0.60526315789473684</v>
      </c>
      <c r="AC85" s="150">
        <v>178</v>
      </c>
      <c r="AD85" s="150">
        <v>222</v>
      </c>
      <c r="AE85" s="165">
        <v>230</v>
      </c>
      <c r="AF85" s="148">
        <v>5.8</v>
      </c>
      <c r="AG85" s="148">
        <v>5.51</v>
      </c>
      <c r="AH85" s="148">
        <v>5.05</v>
      </c>
      <c r="AI85" s="149">
        <v>1.4</v>
      </c>
      <c r="AJ85" s="149">
        <v>1.48</v>
      </c>
      <c r="AK85" s="149">
        <v>1.57</v>
      </c>
      <c r="AL85" s="149">
        <v>8.75</v>
      </c>
      <c r="AM85" s="149">
        <v>9.2899999999999991</v>
      </c>
      <c r="AN85" s="149">
        <v>8.9700000000000006</v>
      </c>
      <c r="AO85" s="149">
        <v>68</v>
      </c>
      <c r="AP85" s="149">
        <v>99.2</v>
      </c>
      <c r="AQ85" s="149">
        <v>115.2</v>
      </c>
      <c r="AR85" s="150">
        <v>31847</v>
      </c>
      <c r="AS85" s="150">
        <v>49229</v>
      </c>
      <c r="AT85" s="150">
        <v>56656</v>
      </c>
      <c r="AU85" s="150">
        <v>60</v>
      </c>
      <c r="AV85" s="150">
        <v>105</v>
      </c>
      <c r="AW85" s="150">
        <v>120</v>
      </c>
      <c r="AX85" s="150">
        <v>1600</v>
      </c>
      <c r="AY85" s="150">
        <v>1600</v>
      </c>
      <c r="AZ85" s="150">
        <v>1900</v>
      </c>
      <c r="BA85" s="150">
        <v>4.6122758194035134</v>
      </c>
      <c r="BB85" s="150">
        <v>4.5502803747769036</v>
      </c>
      <c r="BC85" s="150">
        <v>4.5644184627972111</v>
      </c>
      <c r="BD85" s="150">
        <v>137</v>
      </c>
    </row>
    <row r="86" spans="1:56" ht="11.25">
      <c r="A86" s="161">
        <v>129</v>
      </c>
      <c r="B86" s="150" t="s">
        <v>146</v>
      </c>
      <c r="C86" s="150" t="s">
        <v>52</v>
      </c>
      <c r="D86" s="162">
        <v>0.91969000000000001</v>
      </c>
      <c r="E86" s="162">
        <v>0.25251000000000001</v>
      </c>
      <c r="F86" s="162">
        <v>0.20102999999999999</v>
      </c>
      <c r="G86" s="150">
        <f>'Designs Table'!G130</f>
        <v>7</v>
      </c>
      <c r="H86" s="150">
        <f>'Designs Table'!H130</f>
        <v>7</v>
      </c>
      <c r="I86" s="150">
        <f>'Designs Table'!I130</f>
        <v>4</v>
      </c>
      <c r="J86" s="148">
        <v>11.873320397032192</v>
      </c>
      <c r="K86" s="148">
        <v>3.8004865570041977</v>
      </c>
      <c r="L86" s="163">
        <v>0.30900000000000022</v>
      </c>
      <c r="M86" s="163">
        <v>0.33600000000000024</v>
      </c>
      <c r="N86" s="163">
        <v>0.34800000000000025</v>
      </c>
      <c r="O86" s="164">
        <v>31317579.999999996</v>
      </c>
      <c r="P86" s="164">
        <v>38512950</v>
      </c>
      <c r="Q86" s="164">
        <v>60775190</v>
      </c>
      <c r="R86" s="164">
        <v>8639721.5408955421</v>
      </c>
      <c r="S86" s="164">
        <v>3.8004865570041977</v>
      </c>
      <c r="T86" s="164">
        <v>10410312</v>
      </c>
      <c r="U86" s="164">
        <v>78866</v>
      </c>
      <c r="V86" s="164">
        <v>590730.10562712024</v>
      </c>
      <c r="W86" s="149">
        <v>0.9007142857142858</v>
      </c>
      <c r="X86" s="149">
        <v>0.9007142857142858</v>
      </c>
      <c r="Y86" s="149">
        <v>0.9007142857142858</v>
      </c>
      <c r="Z86" s="149">
        <v>0.46842105263157896</v>
      </c>
      <c r="AA86" s="149">
        <v>0.5</v>
      </c>
      <c r="AB86" s="149">
        <v>0.67894736842105263</v>
      </c>
      <c r="AC86" s="150">
        <v>178</v>
      </c>
      <c r="AD86" s="150">
        <v>190</v>
      </c>
      <c r="AE86" s="165">
        <v>258</v>
      </c>
      <c r="AF86" s="148">
        <v>5.8</v>
      </c>
      <c r="AG86" s="148">
        <v>4.8</v>
      </c>
      <c r="AH86" s="148">
        <v>6.25</v>
      </c>
      <c r="AI86" s="149">
        <v>1.4</v>
      </c>
      <c r="AJ86" s="149">
        <v>1.47</v>
      </c>
      <c r="AK86" s="149">
        <v>1.66</v>
      </c>
      <c r="AL86" s="149">
        <v>8.75</v>
      </c>
      <c r="AM86" s="149">
        <v>7.95</v>
      </c>
      <c r="AN86" s="149">
        <v>9.1</v>
      </c>
      <c r="AO86" s="149">
        <v>68</v>
      </c>
      <c r="AP86" s="149">
        <v>79.2</v>
      </c>
      <c r="AQ86" s="149">
        <v>130.30000000000001</v>
      </c>
      <c r="AR86" s="150">
        <v>31847</v>
      </c>
      <c r="AS86" s="150">
        <v>39754</v>
      </c>
      <c r="AT86" s="150">
        <v>64218</v>
      </c>
      <c r="AU86" s="150">
        <v>60</v>
      </c>
      <c r="AV86" s="150">
        <v>80</v>
      </c>
      <c r="AW86" s="150">
        <v>144</v>
      </c>
      <c r="AX86" s="150">
        <v>1600</v>
      </c>
      <c r="AY86" s="150">
        <v>1800</v>
      </c>
      <c r="AZ86" s="150">
        <v>1800</v>
      </c>
      <c r="BA86" s="150">
        <v>4.6122758194035134</v>
      </c>
      <c r="BB86" s="150">
        <v>4.5759064953131174</v>
      </c>
      <c r="BC86" s="150">
        <v>4.560088651606728</v>
      </c>
      <c r="BD86" s="150">
        <v>140</v>
      </c>
    </row>
    <row r="87" spans="1:56" ht="11.25">
      <c r="A87" s="161">
        <v>143</v>
      </c>
      <c r="B87" s="150" t="s">
        <v>146</v>
      </c>
      <c r="C87" s="150" t="s">
        <v>52</v>
      </c>
      <c r="D87" s="162">
        <v>0.62475000000000003</v>
      </c>
      <c r="E87" s="162">
        <v>3.3579999999999999E-2</v>
      </c>
      <c r="F87" s="162">
        <v>0.51846000000000003</v>
      </c>
      <c r="G87" s="150">
        <f>'Designs Table'!G144</f>
        <v>5</v>
      </c>
      <c r="H87" s="150">
        <f>'Designs Table'!H144</f>
        <v>1</v>
      </c>
      <c r="I87" s="150">
        <f>'Designs Table'!I144</f>
        <v>8</v>
      </c>
      <c r="J87" s="148">
        <v>10.958241194142289</v>
      </c>
      <c r="K87" s="148">
        <v>4.3316551016799849</v>
      </c>
      <c r="L87" s="163">
        <v>0.30500000000000022</v>
      </c>
      <c r="M87" s="163">
        <v>0.33200000000000024</v>
      </c>
      <c r="N87" s="163">
        <v>0.34500000000000025</v>
      </c>
      <c r="O87" s="164">
        <v>30901709.999999989</v>
      </c>
      <c r="P87" s="164">
        <v>38292730</v>
      </c>
      <c r="Q87" s="164">
        <v>53893770</v>
      </c>
      <c r="R87" s="164">
        <v>7962769.536828828</v>
      </c>
      <c r="S87" s="164">
        <v>4.3316551016799849</v>
      </c>
      <c r="T87" s="164">
        <v>9768792</v>
      </c>
      <c r="U87" s="164">
        <v>74006</v>
      </c>
      <c r="V87" s="164">
        <v>563381.19513426395</v>
      </c>
      <c r="W87" s="149">
        <v>0.9007142857142858</v>
      </c>
      <c r="X87" s="149">
        <v>0.9007142857142858</v>
      </c>
      <c r="Y87" s="149">
        <v>0.9007142857142858</v>
      </c>
      <c r="Z87" s="149">
        <v>0.45263157894736844</v>
      </c>
      <c r="AA87" s="149">
        <v>0.45263157894736844</v>
      </c>
      <c r="AB87" s="149">
        <v>0.61052631578947369</v>
      </c>
      <c r="AC87" s="150">
        <v>172</v>
      </c>
      <c r="AD87" s="150">
        <v>172</v>
      </c>
      <c r="AE87" s="165">
        <v>232</v>
      </c>
      <c r="AF87" s="148">
        <v>5.9</v>
      </c>
      <c r="AG87" s="148">
        <v>4.92</v>
      </c>
      <c r="AH87" s="148">
        <v>5.05</v>
      </c>
      <c r="AI87" s="149">
        <v>1.47</v>
      </c>
      <c r="AJ87" s="149">
        <v>1.34</v>
      </c>
      <c r="AK87" s="149">
        <v>1.57</v>
      </c>
      <c r="AL87" s="149">
        <v>9.34</v>
      </c>
      <c r="AM87" s="149">
        <v>8.25</v>
      </c>
      <c r="AN87" s="149">
        <v>8.9700000000000006</v>
      </c>
      <c r="AO87" s="149">
        <v>70</v>
      </c>
      <c r="AP87" s="149">
        <v>91.5</v>
      </c>
      <c r="AQ87" s="149">
        <v>115.2</v>
      </c>
      <c r="AR87" s="150">
        <v>31390</v>
      </c>
      <c r="AS87" s="150">
        <v>39512</v>
      </c>
      <c r="AT87" s="150">
        <v>56656</v>
      </c>
      <c r="AU87" s="150">
        <v>60</v>
      </c>
      <c r="AV87" s="150">
        <v>77</v>
      </c>
      <c r="AW87" s="150">
        <v>120</v>
      </c>
      <c r="AX87" s="150">
        <v>1600</v>
      </c>
      <c r="AY87" s="150">
        <v>1700</v>
      </c>
      <c r="AZ87" s="150">
        <v>1900</v>
      </c>
      <c r="BA87" s="150">
        <v>4.6184746332476987</v>
      </c>
      <c r="BB87" s="150">
        <v>4.5808659521911137</v>
      </c>
      <c r="BC87" s="150">
        <v>4.5644184627972111</v>
      </c>
      <c r="BD87" s="150">
        <v>139</v>
      </c>
    </row>
    <row r="88" spans="1:56" ht="11.25">
      <c r="A88" s="161">
        <v>144</v>
      </c>
      <c r="B88" s="150" t="s">
        <v>146</v>
      </c>
      <c r="C88" s="150" t="s">
        <v>52</v>
      </c>
      <c r="D88" s="162">
        <v>0.94777999999999996</v>
      </c>
      <c r="E88" s="162">
        <v>0.94240000000000002</v>
      </c>
      <c r="F88" s="162">
        <v>0.54576999999999998</v>
      </c>
      <c r="G88" s="150">
        <f>'Designs Table'!G145</f>
        <v>7</v>
      </c>
      <c r="H88" s="150">
        <f>'Designs Table'!H145</f>
        <v>23</v>
      </c>
      <c r="I88" s="150">
        <f>'Designs Table'!I145</f>
        <v>9</v>
      </c>
      <c r="J88" s="148">
        <v>10.823154907119148</v>
      </c>
      <c r="K88" s="148">
        <v>4.1551571629146462</v>
      </c>
      <c r="L88" s="163">
        <v>0.30900000000000022</v>
      </c>
      <c r="M88" s="163">
        <v>0.33000000000000024</v>
      </c>
      <c r="N88" s="163">
        <v>0.34300000000000025</v>
      </c>
      <c r="O88" s="164">
        <v>31317579.999999996</v>
      </c>
      <c r="P88" s="164">
        <v>38907889.999999993</v>
      </c>
      <c r="Q88" s="164">
        <v>52044650.000000007</v>
      </c>
      <c r="R88" s="164">
        <v>8041549.4117388511</v>
      </c>
      <c r="S88" s="164">
        <v>4.1551571629146462</v>
      </c>
      <c r="T88" s="164">
        <v>9875844</v>
      </c>
      <c r="U88" s="164">
        <v>74817</v>
      </c>
      <c r="V88" s="164">
        <v>590039.84440852492</v>
      </c>
      <c r="W88" s="149">
        <v>0.9007142857142858</v>
      </c>
      <c r="X88" s="149">
        <v>0.9007142857142858</v>
      </c>
      <c r="Y88" s="149">
        <v>0.9007142857142858</v>
      </c>
      <c r="Z88" s="149">
        <v>0.46842105263157896</v>
      </c>
      <c r="AA88" s="149">
        <v>0.43684210526315792</v>
      </c>
      <c r="AB88" s="149">
        <v>0.62631578947368416</v>
      </c>
      <c r="AC88" s="150">
        <v>178</v>
      </c>
      <c r="AD88" s="150">
        <v>166</v>
      </c>
      <c r="AE88" s="165">
        <v>238</v>
      </c>
      <c r="AF88" s="148">
        <v>5.8</v>
      </c>
      <c r="AG88" s="148">
        <v>5.6</v>
      </c>
      <c r="AH88" s="148">
        <v>6.5</v>
      </c>
      <c r="AI88" s="149">
        <v>1.4</v>
      </c>
      <c r="AJ88" s="149">
        <v>1.43</v>
      </c>
      <c r="AK88" s="149">
        <v>1.55</v>
      </c>
      <c r="AL88" s="149">
        <v>8.75</v>
      </c>
      <c r="AM88" s="149">
        <v>7.66</v>
      </c>
      <c r="AN88" s="149">
        <v>8.89</v>
      </c>
      <c r="AO88" s="149">
        <v>68</v>
      </c>
      <c r="AP88" s="149">
        <v>102.8</v>
      </c>
      <c r="AQ88" s="149">
        <v>111.8</v>
      </c>
      <c r="AR88" s="150">
        <v>31847</v>
      </c>
      <c r="AS88" s="150">
        <v>40188</v>
      </c>
      <c r="AT88" s="150">
        <v>54624</v>
      </c>
      <c r="AU88" s="150">
        <v>60</v>
      </c>
      <c r="AV88" s="150">
        <v>73</v>
      </c>
      <c r="AW88" s="150">
        <v>116</v>
      </c>
      <c r="AX88" s="150">
        <v>1600</v>
      </c>
      <c r="AY88" s="150">
        <v>1800</v>
      </c>
      <c r="AZ88" s="150">
        <v>2200</v>
      </c>
      <c r="BA88" s="150">
        <v>4.6122758194035134</v>
      </c>
      <c r="BB88" s="150">
        <v>4.5848006804390531</v>
      </c>
      <c r="BC88" s="150">
        <v>4.5672596776334693</v>
      </c>
      <c r="BD88" s="150">
        <v>144</v>
      </c>
    </row>
    <row r="89" spans="1:56" ht="11.25">
      <c r="A89" s="161">
        <v>145</v>
      </c>
      <c r="B89" s="150" t="s">
        <v>146</v>
      </c>
      <c r="C89" s="150" t="s">
        <v>52</v>
      </c>
      <c r="D89" s="162">
        <v>0.63870000000000005</v>
      </c>
      <c r="E89" s="162">
        <v>0.57054000000000005</v>
      </c>
      <c r="F89" s="162">
        <v>0.13886000000000001</v>
      </c>
      <c r="G89" s="150">
        <f>'Designs Table'!G146</f>
        <v>5</v>
      </c>
      <c r="H89" s="150">
        <f>'Designs Table'!H146</f>
        <v>14</v>
      </c>
      <c r="I89" s="150">
        <f>'Designs Table'!I146</f>
        <v>3</v>
      </c>
      <c r="J89" s="148">
        <v>12.887662637453712</v>
      </c>
      <c r="K89" s="148">
        <v>4.2609113088318074</v>
      </c>
      <c r="L89" s="163">
        <v>0.30500000000000022</v>
      </c>
      <c r="M89" s="163">
        <v>0.35400000000000026</v>
      </c>
      <c r="N89" s="163">
        <v>0.34700000000000025</v>
      </c>
      <c r="O89" s="164">
        <v>30901709.999999989</v>
      </c>
      <c r="P89" s="164">
        <v>47381809.999999993</v>
      </c>
      <c r="Q89" s="164">
        <v>59453869.999999993</v>
      </c>
      <c r="R89" s="164">
        <v>8537366.9914448056</v>
      </c>
      <c r="S89" s="164">
        <v>4.2609113088318074</v>
      </c>
      <c r="T89" s="164">
        <v>10445556</v>
      </c>
      <c r="U89" s="164">
        <v>79133</v>
      </c>
      <c r="V89" s="164">
        <v>565928.10847933067</v>
      </c>
      <c r="W89" s="149">
        <v>0.9007142857142858</v>
      </c>
      <c r="X89" s="149">
        <v>0.9007142857142858</v>
      </c>
      <c r="Y89" s="149">
        <v>0.9007142857142858</v>
      </c>
      <c r="Z89" s="149">
        <v>0.45263157894736844</v>
      </c>
      <c r="AA89" s="149">
        <v>0.58947368421052626</v>
      </c>
      <c r="AB89" s="149">
        <v>0.67894736842105263</v>
      </c>
      <c r="AC89" s="150">
        <v>172</v>
      </c>
      <c r="AD89" s="150">
        <v>224</v>
      </c>
      <c r="AE89" s="165">
        <v>258</v>
      </c>
      <c r="AF89" s="148">
        <v>5.9</v>
      </c>
      <c r="AG89" s="148">
        <v>5.47</v>
      </c>
      <c r="AH89" s="148">
        <v>6.2</v>
      </c>
      <c r="AI89" s="149">
        <v>1.47</v>
      </c>
      <c r="AJ89" s="149">
        <v>1.55</v>
      </c>
      <c r="AK89" s="149">
        <v>1.66</v>
      </c>
      <c r="AL89" s="149">
        <v>9.34</v>
      </c>
      <c r="AM89" s="149">
        <v>8.43</v>
      </c>
      <c r="AN89" s="149">
        <v>9.1</v>
      </c>
      <c r="AO89" s="149">
        <v>70</v>
      </c>
      <c r="AP89" s="149">
        <v>100</v>
      </c>
      <c r="AQ89" s="149">
        <v>120.3</v>
      </c>
      <c r="AR89" s="150">
        <v>31390</v>
      </c>
      <c r="AS89" s="150">
        <v>49500</v>
      </c>
      <c r="AT89" s="150">
        <v>62766</v>
      </c>
      <c r="AU89" s="150">
        <v>60</v>
      </c>
      <c r="AV89" s="150">
        <v>104</v>
      </c>
      <c r="AW89" s="150">
        <v>144</v>
      </c>
      <c r="AX89" s="150">
        <v>1600</v>
      </c>
      <c r="AY89" s="150">
        <v>1900</v>
      </c>
      <c r="AZ89" s="150">
        <v>1800</v>
      </c>
      <c r="BA89" s="150">
        <v>4.6184746332476987</v>
      </c>
      <c r="BB89" s="150">
        <v>4.5506512781850228</v>
      </c>
      <c r="BC89" s="150">
        <v>4.5607926996931729</v>
      </c>
      <c r="BD89" s="150">
        <v>134</v>
      </c>
    </row>
    <row r="90" spans="1:56" ht="11.25">
      <c r="A90" s="161">
        <v>147</v>
      </c>
      <c r="B90" s="150" t="s">
        <v>146</v>
      </c>
      <c r="C90" s="150" t="s">
        <v>52</v>
      </c>
      <c r="D90" s="162">
        <v>0.62512999999999996</v>
      </c>
      <c r="E90" s="162">
        <v>0.81398000000000004</v>
      </c>
      <c r="F90" s="162">
        <v>0.88783000000000001</v>
      </c>
      <c r="G90" s="150">
        <f>'Designs Table'!G148</f>
        <v>5</v>
      </c>
      <c r="H90" s="150">
        <f>'Designs Table'!H148</f>
        <v>20</v>
      </c>
      <c r="I90" s="150">
        <f>'Designs Table'!I148</f>
        <v>14</v>
      </c>
      <c r="J90" s="148">
        <v>11.830659181909772</v>
      </c>
      <c r="K90" s="148">
        <v>4.7235794427490632</v>
      </c>
      <c r="L90" s="163">
        <v>0.30500000000000022</v>
      </c>
      <c r="M90" s="163">
        <v>0.34900000000000025</v>
      </c>
      <c r="N90" s="163">
        <v>0.34200000000000025</v>
      </c>
      <c r="O90" s="164">
        <v>30901709.999999989</v>
      </c>
      <c r="P90" s="164">
        <v>43313199.999999985</v>
      </c>
      <c r="Q90" s="164">
        <v>55622769.999999993</v>
      </c>
      <c r="R90" s="164">
        <v>8065562.4828681089</v>
      </c>
      <c r="S90" s="164">
        <v>4.7235794427490632</v>
      </c>
      <c r="T90" s="164">
        <v>9992664</v>
      </c>
      <c r="U90" s="164">
        <v>75702</v>
      </c>
      <c r="V90" s="164">
        <v>538922.12803054124</v>
      </c>
      <c r="W90" s="149">
        <v>0.9007142857142858</v>
      </c>
      <c r="X90" s="149">
        <v>0.9007142857142858</v>
      </c>
      <c r="Y90" s="149">
        <v>0.9007142857142858</v>
      </c>
      <c r="Z90" s="149">
        <v>0.45263157894736844</v>
      </c>
      <c r="AA90" s="149">
        <v>0.46842105263157896</v>
      </c>
      <c r="AB90" s="149">
        <v>0.67894736842105263</v>
      </c>
      <c r="AC90" s="150">
        <v>172</v>
      </c>
      <c r="AD90" s="150">
        <v>178</v>
      </c>
      <c r="AE90" s="165">
        <v>258</v>
      </c>
      <c r="AF90" s="148">
        <v>5.9</v>
      </c>
      <c r="AG90" s="148">
        <v>3.04</v>
      </c>
      <c r="AH90" s="148">
        <v>6.18</v>
      </c>
      <c r="AI90" s="149">
        <v>1.47</v>
      </c>
      <c r="AJ90" s="149">
        <v>1.18</v>
      </c>
      <c r="AK90" s="149">
        <v>1.67</v>
      </c>
      <c r="AL90" s="149">
        <v>9.34</v>
      </c>
      <c r="AM90" s="149">
        <v>9.58</v>
      </c>
      <c r="AN90" s="149">
        <v>8.8000000000000007</v>
      </c>
      <c r="AO90" s="149">
        <v>70</v>
      </c>
      <c r="AP90" s="149">
        <v>96</v>
      </c>
      <c r="AQ90" s="149">
        <v>127.3</v>
      </c>
      <c r="AR90" s="150">
        <v>31390</v>
      </c>
      <c r="AS90" s="150">
        <v>45029</v>
      </c>
      <c r="AT90" s="150">
        <v>58556</v>
      </c>
      <c r="AU90" s="150">
        <v>60</v>
      </c>
      <c r="AV90" s="150">
        <v>100</v>
      </c>
      <c r="AW90" s="150">
        <v>130</v>
      </c>
      <c r="AX90" s="150">
        <v>1600</v>
      </c>
      <c r="AY90" s="150">
        <v>1000</v>
      </c>
      <c r="AZ90" s="150">
        <v>1900</v>
      </c>
      <c r="BA90" s="150">
        <v>4.6184746332476987</v>
      </c>
      <c r="BB90" s="150">
        <v>4.5584377477552449</v>
      </c>
      <c r="BC90" s="150">
        <v>4.5687161307033639</v>
      </c>
      <c r="BD90" s="150">
        <v>129</v>
      </c>
    </row>
    <row r="91" spans="1:56" ht="11.25">
      <c r="A91" s="161">
        <v>149</v>
      </c>
      <c r="B91" s="150" t="s">
        <v>146</v>
      </c>
      <c r="C91" s="150" t="s">
        <v>52</v>
      </c>
      <c r="D91" s="162">
        <v>0.73253000000000001</v>
      </c>
      <c r="E91" s="162">
        <v>0.90717999999999999</v>
      </c>
      <c r="F91" s="162">
        <v>0.60399000000000003</v>
      </c>
      <c r="G91" s="150">
        <f>'Designs Table'!G150</f>
        <v>6</v>
      </c>
      <c r="H91" s="150">
        <f>'Designs Table'!H150</f>
        <v>22</v>
      </c>
      <c r="I91" s="150">
        <f>'Designs Table'!I150</f>
        <v>10</v>
      </c>
      <c r="J91" s="148">
        <v>11.092656437109218</v>
      </c>
      <c r="K91" s="148">
        <v>4.4026527273048615</v>
      </c>
      <c r="L91" s="163">
        <v>0.31000000000000022</v>
      </c>
      <c r="M91" s="163">
        <v>0.33000000000000024</v>
      </c>
      <c r="N91" s="163">
        <v>0.34100000000000025</v>
      </c>
      <c r="O91" s="164">
        <v>31769849.999999996</v>
      </c>
      <c r="P91" s="164">
        <v>41017269.999999993</v>
      </c>
      <c r="Q91" s="164">
        <v>53055660</v>
      </c>
      <c r="R91" s="164">
        <v>7929170.6897375733</v>
      </c>
      <c r="S91" s="164">
        <v>4.4026527273048615</v>
      </c>
      <c r="T91" s="164">
        <v>9711108</v>
      </c>
      <c r="U91" s="164">
        <v>73569</v>
      </c>
      <c r="V91" s="164">
        <v>550152.55956574809</v>
      </c>
      <c r="W91" s="149">
        <v>0.9007142857142858</v>
      </c>
      <c r="X91" s="149">
        <v>0.9007142857142858</v>
      </c>
      <c r="Y91" s="149">
        <v>0.9007142857142858</v>
      </c>
      <c r="Z91" s="149">
        <v>0.43684210526315792</v>
      </c>
      <c r="AA91" s="149">
        <v>0.43684210526315792</v>
      </c>
      <c r="AB91" s="149">
        <v>0.61052631578947369</v>
      </c>
      <c r="AC91" s="150">
        <v>166</v>
      </c>
      <c r="AD91" s="150">
        <v>166</v>
      </c>
      <c r="AE91" s="165">
        <v>232</v>
      </c>
      <c r="AF91" s="148">
        <v>5.5</v>
      </c>
      <c r="AG91" s="148">
        <v>5.33</v>
      </c>
      <c r="AH91" s="148">
        <v>6.4</v>
      </c>
      <c r="AI91" s="149">
        <v>1.44</v>
      </c>
      <c r="AJ91" s="149">
        <v>1.47</v>
      </c>
      <c r="AK91" s="149">
        <v>1.59</v>
      </c>
      <c r="AL91" s="149">
        <v>9.34</v>
      </c>
      <c r="AM91" s="149">
        <v>8.2200000000000006</v>
      </c>
      <c r="AN91" s="149">
        <v>9.35</v>
      </c>
      <c r="AO91" s="149">
        <v>70</v>
      </c>
      <c r="AP91" s="149">
        <v>121.6</v>
      </c>
      <c r="AQ91" s="149">
        <v>121.5</v>
      </c>
      <c r="AR91" s="150">
        <v>32344</v>
      </c>
      <c r="AS91" s="150">
        <v>42506</v>
      </c>
      <c r="AT91" s="150">
        <v>55735</v>
      </c>
      <c r="AU91" s="150">
        <v>60</v>
      </c>
      <c r="AV91" s="150">
        <v>75</v>
      </c>
      <c r="AW91" s="150">
        <v>120</v>
      </c>
      <c r="AX91" s="150">
        <v>1600</v>
      </c>
      <c r="AY91" s="150">
        <v>1600</v>
      </c>
      <c r="AZ91" s="150">
        <v>1800</v>
      </c>
      <c r="BA91" s="150">
        <v>4.6110200212233927</v>
      </c>
      <c r="BB91" s="150">
        <v>4.5838667541917495</v>
      </c>
      <c r="BC91" s="150">
        <v>4.5696597899048559</v>
      </c>
      <c r="BD91" s="150">
        <v>138</v>
      </c>
    </row>
    <row r="92" spans="1:56" ht="11.25">
      <c r="A92" s="161">
        <v>151</v>
      </c>
      <c r="B92" s="150" t="s">
        <v>146</v>
      </c>
      <c r="C92" s="150" t="s">
        <v>52</v>
      </c>
      <c r="D92" s="162">
        <v>0.66857</v>
      </c>
      <c r="E92" s="162">
        <v>0.30181999999999998</v>
      </c>
      <c r="F92" s="162">
        <v>0.88690000000000002</v>
      </c>
      <c r="G92" s="150">
        <f>'Designs Table'!G152</f>
        <v>5</v>
      </c>
      <c r="H92" s="150">
        <f>'Designs Table'!H152</f>
        <v>8</v>
      </c>
      <c r="I92" s="150">
        <f>'Designs Table'!I152</f>
        <v>14</v>
      </c>
      <c r="J92" s="148">
        <v>11.189251269319058</v>
      </c>
      <c r="K92" s="148">
        <v>3.8079558713950727</v>
      </c>
      <c r="L92" s="163">
        <v>0.30500000000000022</v>
      </c>
      <c r="M92" s="163">
        <v>0.33800000000000024</v>
      </c>
      <c r="N92" s="163">
        <v>0.34200000000000025</v>
      </c>
      <c r="O92" s="164">
        <v>30901709.999999989</v>
      </c>
      <c r="P92" s="164">
        <v>39009809.999999993</v>
      </c>
      <c r="Q92" s="164">
        <v>55622769.999999993</v>
      </c>
      <c r="R92" s="164">
        <v>8729436.6172665805</v>
      </c>
      <c r="S92" s="164">
        <v>3.8079558713950727</v>
      </c>
      <c r="T92" s="164">
        <v>10675236</v>
      </c>
      <c r="U92" s="164">
        <v>80873</v>
      </c>
      <c r="V92" s="164">
        <v>631833.43035047583</v>
      </c>
      <c r="W92" s="149">
        <v>0.9007142857142858</v>
      </c>
      <c r="X92" s="149">
        <v>0.9007142857142858</v>
      </c>
      <c r="Y92" s="149">
        <v>0.9007142857142858</v>
      </c>
      <c r="Z92" s="149">
        <v>0.45263157894736844</v>
      </c>
      <c r="AA92" s="149">
        <v>0.51578947368421058</v>
      </c>
      <c r="AB92" s="149">
        <v>0.67894736842105263</v>
      </c>
      <c r="AC92" s="150">
        <v>172</v>
      </c>
      <c r="AD92" s="150">
        <v>196</v>
      </c>
      <c r="AE92" s="165">
        <v>258</v>
      </c>
      <c r="AF92" s="148">
        <v>5.9</v>
      </c>
      <c r="AG92" s="148">
        <v>5.5</v>
      </c>
      <c r="AH92" s="148">
        <v>6.18</v>
      </c>
      <c r="AI92" s="149">
        <v>1.47</v>
      </c>
      <c r="AJ92" s="149">
        <v>1.47</v>
      </c>
      <c r="AK92" s="149">
        <v>1.67</v>
      </c>
      <c r="AL92" s="149">
        <v>9.34</v>
      </c>
      <c r="AM92" s="149">
        <v>9.15</v>
      </c>
      <c r="AN92" s="149">
        <v>8.8000000000000007</v>
      </c>
      <c r="AO92" s="149">
        <v>70</v>
      </c>
      <c r="AP92" s="149">
        <v>79.2</v>
      </c>
      <c r="AQ92" s="149">
        <v>127.3</v>
      </c>
      <c r="AR92" s="150">
        <v>31390</v>
      </c>
      <c r="AS92" s="150">
        <v>40300</v>
      </c>
      <c r="AT92" s="150">
        <v>58556</v>
      </c>
      <c r="AU92" s="150">
        <v>60</v>
      </c>
      <c r="AV92" s="150">
        <v>80</v>
      </c>
      <c r="AW92" s="150">
        <v>130</v>
      </c>
      <c r="AX92" s="150">
        <v>1600</v>
      </c>
      <c r="AY92" s="150">
        <v>1800</v>
      </c>
      <c r="AZ92" s="150">
        <v>1900</v>
      </c>
      <c r="BA92" s="150">
        <v>4.6184746332476987</v>
      </c>
      <c r="BB92" s="150">
        <v>4.5735241744558648</v>
      </c>
      <c r="BC92" s="150">
        <v>4.5687161307033639</v>
      </c>
      <c r="BD92" s="150">
        <v>149</v>
      </c>
    </row>
    <row r="93" spans="1:56" ht="11.25">
      <c r="A93" s="161">
        <v>153</v>
      </c>
      <c r="B93" s="150" t="s">
        <v>146</v>
      </c>
      <c r="C93" s="150" t="s">
        <v>52</v>
      </c>
      <c r="D93" s="162">
        <v>0.62475000000000003</v>
      </c>
      <c r="E93" s="162">
        <v>0.68894</v>
      </c>
      <c r="F93" s="162">
        <v>0.51846999999999999</v>
      </c>
      <c r="G93" s="150">
        <f>'Designs Table'!G154</f>
        <v>5</v>
      </c>
      <c r="H93" s="150">
        <f>'Designs Table'!H154</f>
        <v>17</v>
      </c>
      <c r="I93" s="150">
        <f>'Designs Table'!I154</f>
        <v>8</v>
      </c>
      <c r="J93" s="148">
        <v>10.695130795480798</v>
      </c>
      <c r="K93" s="148">
        <v>3.6776077106835809</v>
      </c>
      <c r="L93" s="163">
        <v>0.30500000000000022</v>
      </c>
      <c r="M93" s="163">
        <v>0.32800000000000024</v>
      </c>
      <c r="N93" s="163">
        <v>0.34500000000000025</v>
      </c>
      <c r="O93" s="164">
        <v>30901709.999999989</v>
      </c>
      <c r="P93" s="164">
        <v>36239769.999999993</v>
      </c>
      <c r="Q93" s="164">
        <v>53893770</v>
      </c>
      <c r="R93" s="164">
        <v>8299614.4746028017</v>
      </c>
      <c r="S93" s="164">
        <v>3.6776077106835809</v>
      </c>
      <c r="T93" s="164">
        <v>10016028</v>
      </c>
      <c r="U93" s="164">
        <v>75879</v>
      </c>
      <c r="V93" s="164">
        <v>615084.70542729029</v>
      </c>
      <c r="W93" s="149">
        <v>0.9007142857142858</v>
      </c>
      <c r="X93" s="149">
        <v>0.9007142857142858</v>
      </c>
      <c r="Y93" s="149">
        <v>0.9007142857142858</v>
      </c>
      <c r="Z93" s="149">
        <v>0.45263157894736844</v>
      </c>
      <c r="AA93" s="149">
        <v>0.5</v>
      </c>
      <c r="AB93" s="149">
        <v>0.61578947368421055</v>
      </c>
      <c r="AC93" s="150">
        <v>172</v>
      </c>
      <c r="AD93" s="150">
        <v>190</v>
      </c>
      <c r="AE93" s="165">
        <v>234</v>
      </c>
      <c r="AF93" s="148">
        <v>5.9</v>
      </c>
      <c r="AG93" s="148">
        <v>5.8</v>
      </c>
      <c r="AH93" s="148">
        <v>5.05</v>
      </c>
      <c r="AI93" s="149">
        <v>1.47</v>
      </c>
      <c r="AJ93" s="149">
        <v>1.49</v>
      </c>
      <c r="AK93" s="149">
        <v>1.57</v>
      </c>
      <c r="AL93" s="149">
        <v>9.34</v>
      </c>
      <c r="AM93" s="149">
        <v>8.81</v>
      </c>
      <c r="AN93" s="149">
        <v>8.9700000000000006</v>
      </c>
      <c r="AO93" s="149">
        <v>70</v>
      </c>
      <c r="AP93" s="149">
        <v>77.5</v>
      </c>
      <c r="AQ93" s="149">
        <v>115.2</v>
      </c>
      <c r="AR93" s="150">
        <v>31390</v>
      </c>
      <c r="AS93" s="150">
        <v>37256</v>
      </c>
      <c r="AT93" s="150">
        <v>56656</v>
      </c>
      <c r="AU93" s="150">
        <v>60</v>
      </c>
      <c r="AV93" s="150">
        <v>72</v>
      </c>
      <c r="AW93" s="150">
        <v>120</v>
      </c>
      <c r="AX93" s="150">
        <v>1600</v>
      </c>
      <c r="AY93" s="150">
        <v>1800</v>
      </c>
      <c r="AZ93" s="150">
        <v>1900</v>
      </c>
      <c r="BA93" s="150">
        <v>4.6184746332476987</v>
      </c>
      <c r="BB93" s="150">
        <v>4.5873006035131549</v>
      </c>
      <c r="BC93" s="150">
        <v>4.5644184627972111</v>
      </c>
      <c r="BD93" s="150">
        <v>150</v>
      </c>
    </row>
    <row r="94" spans="1:56" ht="11.25">
      <c r="A94" s="161">
        <v>154</v>
      </c>
      <c r="B94" s="150" t="s">
        <v>146</v>
      </c>
      <c r="C94" s="150" t="s">
        <v>52</v>
      </c>
      <c r="D94" s="162">
        <v>0.94777999999999996</v>
      </c>
      <c r="E94" s="162">
        <v>0.94240000000000002</v>
      </c>
      <c r="F94" s="162">
        <v>0.54576999999999998</v>
      </c>
      <c r="G94" s="150">
        <f>'Designs Table'!G155</f>
        <v>7</v>
      </c>
      <c r="H94" s="150">
        <f>'Designs Table'!H155</f>
        <v>23</v>
      </c>
      <c r="I94" s="150">
        <f>'Designs Table'!I155</f>
        <v>9</v>
      </c>
      <c r="J94" s="148">
        <v>10.823154907119148</v>
      </c>
      <c r="K94" s="148">
        <v>4.1551571629146462</v>
      </c>
      <c r="L94" s="163">
        <v>0.30900000000000022</v>
      </c>
      <c r="M94" s="163">
        <v>0.33000000000000024</v>
      </c>
      <c r="N94" s="163">
        <v>0.34300000000000025</v>
      </c>
      <c r="O94" s="164">
        <v>31317579.999999996</v>
      </c>
      <c r="P94" s="164">
        <v>38907889.999999993</v>
      </c>
      <c r="Q94" s="164">
        <v>52044650.000000007</v>
      </c>
      <c r="R94" s="164">
        <v>8041549.4117388511</v>
      </c>
      <c r="S94" s="164">
        <v>4.1551571629146462</v>
      </c>
      <c r="T94" s="164">
        <v>9875844</v>
      </c>
      <c r="U94" s="164">
        <v>74817</v>
      </c>
      <c r="V94" s="164">
        <v>590039.84440852492</v>
      </c>
      <c r="W94" s="149">
        <v>0.9007142857142858</v>
      </c>
      <c r="X94" s="149">
        <v>0.9007142857142858</v>
      </c>
      <c r="Y94" s="149">
        <v>0.9007142857142858</v>
      </c>
      <c r="Z94" s="149">
        <v>0.46842105263157896</v>
      </c>
      <c r="AA94" s="149">
        <v>0.43684210526315792</v>
      </c>
      <c r="AB94" s="149">
        <v>0.62631578947368416</v>
      </c>
      <c r="AC94" s="150">
        <v>178</v>
      </c>
      <c r="AD94" s="150">
        <v>166</v>
      </c>
      <c r="AE94" s="165">
        <v>238</v>
      </c>
      <c r="AF94" s="148">
        <v>5.8</v>
      </c>
      <c r="AG94" s="148">
        <v>5.6</v>
      </c>
      <c r="AH94" s="148">
        <v>6.5</v>
      </c>
      <c r="AI94" s="149">
        <v>1.4</v>
      </c>
      <c r="AJ94" s="149">
        <v>1.43</v>
      </c>
      <c r="AK94" s="149">
        <v>1.55</v>
      </c>
      <c r="AL94" s="149">
        <v>8.75</v>
      </c>
      <c r="AM94" s="149">
        <v>7.66</v>
      </c>
      <c r="AN94" s="149">
        <v>8.89</v>
      </c>
      <c r="AO94" s="149">
        <v>68</v>
      </c>
      <c r="AP94" s="149">
        <v>102.8</v>
      </c>
      <c r="AQ94" s="149">
        <v>111.8</v>
      </c>
      <c r="AR94" s="150">
        <v>31847</v>
      </c>
      <c r="AS94" s="150">
        <v>40188</v>
      </c>
      <c r="AT94" s="150">
        <v>54624</v>
      </c>
      <c r="AU94" s="150">
        <v>60</v>
      </c>
      <c r="AV94" s="150">
        <v>73</v>
      </c>
      <c r="AW94" s="150">
        <v>116</v>
      </c>
      <c r="AX94" s="150">
        <v>1600</v>
      </c>
      <c r="AY94" s="150">
        <v>1800</v>
      </c>
      <c r="AZ94" s="150">
        <v>2200</v>
      </c>
      <c r="BA94" s="150">
        <v>4.6122758194035134</v>
      </c>
      <c r="BB94" s="150">
        <v>4.5848006804390531</v>
      </c>
      <c r="BC94" s="150">
        <v>4.5672596776334693</v>
      </c>
      <c r="BD94" s="150">
        <v>144</v>
      </c>
    </row>
    <row r="95" spans="1:56" ht="11.25">
      <c r="A95" s="161">
        <v>156</v>
      </c>
      <c r="B95" s="150" t="s">
        <v>146</v>
      </c>
      <c r="C95" s="150" t="s">
        <v>52</v>
      </c>
      <c r="D95" s="162">
        <v>0.94072</v>
      </c>
      <c r="E95" s="162">
        <v>0.54552</v>
      </c>
      <c r="F95" s="162">
        <v>0.52798</v>
      </c>
      <c r="G95" s="150">
        <f>'Designs Table'!G157</f>
        <v>7</v>
      </c>
      <c r="H95" s="150">
        <f>'Designs Table'!H157</f>
        <v>14</v>
      </c>
      <c r="I95" s="150">
        <f>'Designs Table'!I157</f>
        <v>8</v>
      </c>
      <c r="J95" s="148">
        <v>12.40669564904424</v>
      </c>
      <c r="K95" s="148">
        <v>3.952100808381307</v>
      </c>
      <c r="L95" s="163">
        <v>0.30900000000000022</v>
      </c>
      <c r="M95" s="163">
        <v>0.35400000000000026</v>
      </c>
      <c r="N95" s="163">
        <v>0.34500000000000025</v>
      </c>
      <c r="O95" s="164">
        <v>31317579.999999996</v>
      </c>
      <c r="P95" s="164">
        <v>47381809.999999993</v>
      </c>
      <c r="Q95" s="164">
        <v>53893770</v>
      </c>
      <c r="R95" s="164">
        <v>8415584.1778388638</v>
      </c>
      <c r="S95" s="164">
        <v>3.952100808381307</v>
      </c>
      <c r="T95" s="164">
        <v>10215348</v>
      </c>
      <c r="U95" s="164">
        <v>77389</v>
      </c>
      <c r="V95" s="164">
        <v>588448.24091532035</v>
      </c>
      <c r="W95" s="149">
        <v>0.9007142857142858</v>
      </c>
      <c r="X95" s="149">
        <v>0.9007142857142858</v>
      </c>
      <c r="Y95" s="149">
        <v>0.9007142857142858</v>
      </c>
      <c r="Z95" s="149">
        <v>0.46842105263157896</v>
      </c>
      <c r="AA95" s="149">
        <v>0.58947368421052626</v>
      </c>
      <c r="AB95" s="149">
        <v>0.60526315789473684</v>
      </c>
      <c r="AC95" s="150">
        <v>178</v>
      </c>
      <c r="AD95" s="150">
        <v>224</v>
      </c>
      <c r="AE95" s="165">
        <v>230</v>
      </c>
      <c r="AF95" s="148">
        <v>5.8</v>
      </c>
      <c r="AG95" s="148">
        <v>5.47</v>
      </c>
      <c r="AH95" s="148">
        <v>5.05</v>
      </c>
      <c r="AI95" s="149">
        <v>1.4</v>
      </c>
      <c r="AJ95" s="149">
        <v>1.55</v>
      </c>
      <c r="AK95" s="149">
        <v>1.57</v>
      </c>
      <c r="AL95" s="149">
        <v>8.75</v>
      </c>
      <c r="AM95" s="149">
        <v>8.43</v>
      </c>
      <c r="AN95" s="149">
        <v>8.9700000000000006</v>
      </c>
      <c r="AO95" s="149">
        <v>68</v>
      </c>
      <c r="AP95" s="149">
        <v>100</v>
      </c>
      <c r="AQ95" s="149">
        <v>115.2</v>
      </c>
      <c r="AR95" s="150">
        <v>31847</v>
      </c>
      <c r="AS95" s="150">
        <v>49500</v>
      </c>
      <c r="AT95" s="150">
        <v>56656</v>
      </c>
      <c r="AU95" s="150">
        <v>60</v>
      </c>
      <c r="AV95" s="150">
        <v>104</v>
      </c>
      <c r="AW95" s="150">
        <v>120</v>
      </c>
      <c r="AX95" s="150">
        <v>1600</v>
      </c>
      <c r="AY95" s="150">
        <v>1900</v>
      </c>
      <c r="AZ95" s="150">
        <v>1900</v>
      </c>
      <c r="BA95" s="150">
        <v>4.6122758194035134</v>
      </c>
      <c r="BB95" s="150">
        <v>4.5506512781850228</v>
      </c>
      <c r="BC95" s="150">
        <v>4.5644184627972111</v>
      </c>
      <c r="BD95" s="150">
        <v>140</v>
      </c>
    </row>
    <row r="96" spans="1:56" ht="11.25">
      <c r="A96" s="161">
        <v>157</v>
      </c>
      <c r="B96" s="150" t="s">
        <v>146</v>
      </c>
      <c r="C96" s="150" t="s">
        <v>52</v>
      </c>
      <c r="D96" s="162">
        <v>0.72907999999999995</v>
      </c>
      <c r="E96" s="162">
        <v>0.58121</v>
      </c>
      <c r="F96" s="162">
        <v>0.46710000000000002</v>
      </c>
      <c r="G96" s="150">
        <f>'Designs Table'!G158</f>
        <v>6</v>
      </c>
      <c r="H96" s="150">
        <f>'Designs Table'!H158</f>
        <v>14</v>
      </c>
      <c r="I96" s="150">
        <f>'Designs Table'!I158</f>
        <v>8</v>
      </c>
      <c r="J96" s="148">
        <v>12.453981142882123</v>
      </c>
      <c r="K96" s="148">
        <v>4.1532220113454121</v>
      </c>
      <c r="L96" s="163">
        <v>0.31000000000000022</v>
      </c>
      <c r="M96" s="163">
        <v>0.35400000000000026</v>
      </c>
      <c r="N96" s="163">
        <v>0.34500000000000025</v>
      </c>
      <c r="O96" s="164">
        <v>31769849.999999996</v>
      </c>
      <c r="P96" s="164">
        <v>47381809.999999993</v>
      </c>
      <c r="Q96" s="164">
        <v>53893770</v>
      </c>
      <c r="R96" s="164">
        <v>8285524.9850561693</v>
      </c>
      <c r="S96" s="164">
        <v>4.1532220113454121</v>
      </c>
      <c r="T96" s="164">
        <v>10098660</v>
      </c>
      <c r="U96" s="164">
        <v>76505</v>
      </c>
      <c r="V96" s="164">
        <v>570630.75970207923</v>
      </c>
      <c r="W96" s="149">
        <v>0.9007142857142858</v>
      </c>
      <c r="X96" s="149">
        <v>0.9007142857142858</v>
      </c>
      <c r="Y96" s="149">
        <v>0.9007142857142858</v>
      </c>
      <c r="Z96" s="149">
        <v>0.43684210526315792</v>
      </c>
      <c r="AA96" s="149">
        <v>0.58947368421052626</v>
      </c>
      <c r="AB96" s="149">
        <v>0.60526315789473684</v>
      </c>
      <c r="AC96" s="150">
        <v>166</v>
      </c>
      <c r="AD96" s="150">
        <v>224</v>
      </c>
      <c r="AE96" s="165">
        <v>230</v>
      </c>
      <c r="AF96" s="148">
        <v>5.5</v>
      </c>
      <c r="AG96" s="148">
        <v>5.47</v>
      </c>
      <c r="AH96" s="148">
        <v>5.05</v>
      </c>
      <c r="AI96" s="149">
        <v>1.44</v>
      </c>
      <c r="AJ96" s="149">
        <v>1.55</v>
      </c>
      <c r="AK96" s="149">
        <v>1.57</v>
      </c>
      <c r="AL96" s="149">
        <v>9.34</v>
      </c>
      <c r="AM96" s="149">
        <v>8.43</v>
      </c>
      <c r="AN96" s="149">
        <v>8.9700000000000006</v>
      </c>
      <c r="AO96" s="149">
        <v>70</v>
      </c>
      <c r="AP96" s="149">
        <v>100</v>
      </c>
      <c r="AQ96" s="149">
        <v>115.2</v>
      </c>
      <c r="AR96" s="150">
        <v>32344</v>
      </c>
      <c r="AS96" s="150">
        <v>49500</v>
      </c>
      <c r="AT96" s="150">
        <v>56656</v>
      </c>
      <c r="AU96" s="150">
        <v>60</v>
      </c>
      <c r="AV96" s="150">
        <v>104</v>
      </c>
      <c r="AW96" s="150">
        <v>120</v>
      </c>
      <c r="AX96" s="150">
        <v>1600</v>
      </c>
      <c r="AY96" s="150">
        <v>1900</v>
      </c>
      <c r="AZ96" s="150">
        <v>1900</v>
      </c>
      <c r="BA96" s="150">
        <v>4.6110200212233927</v>
      </c>
      <c r="BB96" s="150">
        <v>4.5506512781850228</v>
      </c>
      <c r="BC96" s="150">
        <v>4.5644184627972111</v>
      </c>
      <c r="BD96" s="150">
        <v>136</v>
      </c>
    </row>
    <row r="97" spans="1:56" ht="11.25">
      <c r="A97" s="161">
        <v>159</v>
      </c>
      <c r="B97" s="150" t="s">
        <v>146</v>
      </c>
      <c r="C97" s="150" t="s">
        <v>52</v>
      </c>
      <c r="D97" s="162">
        <v>0.91969000000000001</v>
      </c>
      <c r="E97" s="162">
        <v>8.8669999999999999E-2</v>
      </c>
      <c r="F97" s="162">
        <v>0.52742999999999995</v>
      </c>
      <c r="G97" s="150">
        <f>'Designs Table'!G160</f>
        <v>7</v>
      </c>
      <c r="H97" s="150">
        <f>'Designs Table'!H160</f>
        <v>3</v>
      </c>
      <c r="I97" s="150">
        <f>'Designs Table'!I160</f>
        <v>8</v>
      </c>
      <c r="J97" s="148">
        <v>12.101284292111679</v>
      </c>
      <c r="K97" s="148">
        <v>3.984652480619439</v>
      </c>
      <c r="L97" s="163">
        <v>0.30900000000000022</v>
      </c>
      <c r="M97" s="163">
        <v>0.35000000000000026</v>
      </c>
      <c r="N97" s="163">
        <v>0.34500000000000025</v>
      </c>
      <c r="O97" s="164">
        <v>31317579.999999996</v>
      </c>
      <c r="P97" s="164">
        <v>45245129.999999993</v>
      </c>
      <c r="Q97" s="164">
        <v>53893770</v>
      </c>
      <c r="R97" s="164">
        <v>8228504.1984739397</v>
      </c>
      <c r="S97" s="164">
        <v>3.984652480619439</v>
      </c>
      <c r="T97" s="164">
        <v>9988572</v>
      </c>
      <c r="U97" s="164">
        <v>75671</v>
      </c>
      <c r="V97" s="164">
        <v>583726.58650516032</v>
      </c>
      <c r="W97" s="149">
        <v>0.9007142857142858</v>
      </c>
      <c r="X97" s="149">
        <v>0.9007142857142858</v>
      </c>
      <c r="Y97" s="149">
        <v>0.9007142857142858</v>
      </c>
      <c r="Z97" s="149">
        <v>0.46842105263157896</v>
      </c>
      <c r="AA97" s="149">
        <v>0.5368421052631579</v>
      </c>
      <c r="AB97" s="149">
        <v>0.60526315789473684</v>
      </c>
      <c r="AC97" s="150">
        <v>178</v>
      </c>
      <c r="AD97" s="150">
        <v>204</v>
      </c>
      <c r="AE97" s="165">
        <v>230</v>
      </c>
      <c r="AF97" s="148">
        <v>5.8</v>
      </c>
      <c r="AG97" s="148">
        <v>5.71</v>
      </c>
      <c r="AH97" s="148">
        <v>5.05</v>
      </c>
      <c r="AI97" s="149">
        <v>1.4</v>
      </c>
      <c r="AJ97" s="149">
        <v>1.51</v>
      </c>
      <c r="AK97" s="149">
        <v>1.57</v>
      </c>
      <c r="AL97" s="149">
        <v>8.75</v>
      </c>
      <c r="AM97" s="149">
        <v>8.56</v>
      </c>
      <c r="AN97" s="149">
        <v>8.9700000000000006</v>
      </c>
      <c r="AO97" s="149">
        <v>68</v>
      </c>
      <c r="AP97" s="149">
        <v>96.2</v>
      </c>
      <c r="AQ97" s="149">
        <v>115.2</v>
      </c>
      <c r="AR97" s="150">
        <v>31847</v>
      </c>
      <c r="AS97" s="150">
        <v>47152</v>
      </c>
      <c r="AT97" s="150">
        <v>56656</v>
      </c>
      <c r="AU97" s="150">
        <v>60</v>
      </c>
      <c r="AV97" s="150">
        <v>92</v>
      </c>
      <c r="AW97" s="150">
        <v>120</v>
      </c>
      <c r="AX97" s="150">
        <v>1600</v>
      </c>
      <c r="AY97" s="150">
        <v>2200</v>
      </c>
      <c r="AZ97" s="150">
        <v>1900</v>
      </c>
      <c r="BA97" s="150">
        <v>4.6122758194035134</v>
      </c>
      <c r="BB97" s="150">
        <v>4.5559256562029296</v>
      </c>
      <c r="BC97" s="150">
        <v>4.5644184627972111</v>
      </c>
      <c r="BD97" s="150">
        <v>141</v>
      </c>
    </row>
    <row r="98" spans="1:56" ht="11.25">
      <c r="A98" s="161">
        <v>161</v>
      </c>
      <c r="B98" s="150" t="s">
        <v>146</v>
      </c>
      <c r="C98" s="150" t="s">
        <v>52</v>
      </c>
      <c r="D98" s="162">
        <v>0.67669000000000001</v>
      </c>
      <c r="E98" s="162">
        <v>0.71167999999999998</v>
      </c>
      <c r="F98" s="162">
        <v>0.48311999999999999</v>
      </c>
      <c r="G98" s="150">
        <f>'Designs Table'!G162</f>
        <v>5</v>
      </c>
      <c r="H98" s="150">
        <f>'Designs Table'!H162</f>
        <v>18</v>
      </c>
      <c r="I98" s="150">
        <f>'Designs Table'!I162</f>
        <v>8</v>
      </c>
      <c r="J98" s="148">
        <v>12.007452363525356</v>
      </c>
      <c r="K98" s="148">
        <v>4.116941483442397</v>
      </c>
      <c r="L98" s="163">
        <v>0.30500000000000022</v>
      </c>
      <c r="M98" s="163">
        <v>0.34900000000000025</v>
      </c>
      <c r="N98" s="163">
        <v>0.34500000000000025</v>
      </c>
      <c r="O98" s="164">
        <v>30901709.999999989</v>
      </c>
      <c r="P98" s="164">
        <v>45717419.999999993</v>
      </c>
      <c r="Q98" s="164">
        <v>53893770</v>
      </c>
      <c r="R98" s="164">
        <v>8542152.4631828163</v>
      </c>
      <c r="S98" s="164">
        <v>4.116941483442397</v>
      </c>
      <c r="T98" s="164">
        <v>10530828</v>
      </c>
      <c r="U98" s="164">
        <v>79779</v>
      </c>
      <c r="V98" s="164">
        <v>605481.18045876222</v>
      </c>
      <c r="W98" s="149">
        <v>0.9007142857142858</v>
      </c>
      <c r="X98" s="149">
        <v>0.9007142857142858</v>
      </c>
      <c r="Y98" s="149">
        <v>0.9007142857142858</v>
      </c>
      <c r="Z98" s="149">
        <v>0.45263157894736844</v>
      </c>
      <c r="AA98" s="149">
        <v>0.65789473684210531</v>
      </c>
      <c r="AB98" s="149">
        <v>0.6</v>
      </c>
      <c r="AC98" s="150">
        <v>172</v>
      </c>
      <c r="AD98" s="150">
        <v>250</v>
      </c>
      <c r="AE98" s="165">
        <v>228</v>
      </c>
      <c r="AF98" s="148">
        <v>5.9</v>
      </c>
      <c r="AG98" s="148">
        <v>6.3</v>
      </c>
      <c r="AH98" s="148">
        <v>5.05</v>
      </c>
      <c r="AI98" s="149">
        <v>1.47</v>
      </c>
      <c r="AJ98" s="149">
        <v>1.47</v>
      </c>
      <c r="AK98" s="149">
        <v>1.57</v>
      </c>
      <c r="AL98" s="149">
        <v>9.34</v>
      </c>
      <c r="AM98" s="149">
        <v>9.3800000000000008</v>
      </c>
      <c r="AN98" s="149">
        <v>8.9700000000000006</v>
      </c>
      <c r="AO98" s="149">
        <v>70</v>
      </c>
      <c r="AP98" s="149">
        <v>106.6</v>
      </c>
      <c r="AQ98" s="149">
        <v>115.2</v>
      </c>
      <c r="AR98" s="150">
        <v>31390</v>
      </c>
      <c r="AS98" s="150">
        <v>47671</v>
      </c>
      <c r="AT98" s="150">
        <v>56656</v>
      </c>
      <c r="AU98" s="150">
        <v>60</v>
      </c>
      <c r="AV98" s="150">
        <v>110</v>
      </c>
      <c r="AW98" s="150">
        <v>120</v>
      </c>
      <c r="AX98" s="150">
        <v>1600</v>
      </c>
      <c r="AY98" s="150">
        <v>1800</v>
      </c>
      <c r="AZ98" s="150">
        <v>1900</v>
      </c>
      <c r="BA98" s="150">
        <v>4.6184746332476987</v>
      </c>
      <c r="BB98" s="150">
        <v>4.5577713202297838</v>
      </c>
      <c r="BC98" s="150">
        <v>4.5644184627972111</v>
      </c>
      <c r="BD98" s="150">
        <v>142</v>
      </c>
    </row>
    <row r="99" spans="1:56" ht="11.25">
      <c r="A99" s="161">
        <v>166</v>
      </c>
      <c r="B99" s="150" t="s">
        <v>146</v>
      </c>
      <c r="C99" s="150" t="s">
        <v>52</v>
      </c>
      <c r="D99" s="162">
        <v>0.63870000000000005</v>
      </c>
      <c r="E99" s="162">
        <v>0.57054000000000005</v>
      </c>
      <c r="F99" s="162">
        <v>0.12853999999999999</v>
      </c>
      <c r="G99" s="150">
        <f>'Designs Table'!G167</f>
        <v>5</v>
      </c>
      <c r="H99" s="150">
        <f>'Designs Table'!H167</f>
        <v>14</v>
      </c>
      <c r="I99" s="150">
        <f>'Designs Table'!I167</f>
        <v>2</v>
      </c>
      <c r="J99" s="148">
        <v>12.735980607136295</v>
      </c>
      <c r="K99" s="148">
        <v>4.1584172201080571</v>
      </c>
      <c r="L99" s="163">
        <v>0.30500000000000022</v>
      </c>
      <c r="M99" s="163">
        <v>0.35400000000000026</v>
      </c>
      <c r="N99" s="163">
        <v>0.35100000000000026</v>
      </c>
      <c r="O99" s="164">
        <v>30901709.999999989</v>
      </c>
      <c r="P99" s="164">
        <v>47381809.999999993</v>
      </c>
      <c r="Q99" s="164">
        <v>56389900</v>
      </c>
      <c r="R99" s="164">
        <v>7942819.1124379504</v>
      </c>
      <c r="S99" s="164">
        <v>4.1584172201080571</v>
      </c>
      <c r="T99" s="164">
        <v>9604980</v>
      </c>
      <c r="U99" s="164">
        <v>72765</v>
      </c>
      <c r="V99" s="164">
        <v>549316.27251386689</v>
      </c>
      <c r="W99" s="149">
        <v>0.9007142857142858</v>
      </c>
      <c r="X99" s="149">
        <v>0.9007142857142858</v>
      </c>
      <c r="Y99" s="149">
        <v>0.9007142857142858</v>
      </c>
      <c r="Z99" s="149">
        <v>0.45263157894736844</v>
      </c>
      <c r="AA99" s="149">
        <v>0.58947368421052626</v>
      </c>
      <c r="AB99" s="149">
        <v>0.51578947368421058</v>
      </c>
      <c r="AC99" s="150">
        <v>172</v>
      </c>
      <c r="AD99" s="150">
        <v>224</v>
      </c>
      <c r="AE99" s="165">
        <v>196</v>
      </c>
      <c r="AF99" s="148">
        <v>5.9</v>
      </c>
      <c r="AG99" s="148">
        <v>5.47</v>
      </c>
      <c r="AH99" s="148">
        <v>6.2</v>
      </c>
      <c r="AI99" s="149">
        <v>1.47</v>
      </c>
      <c r="AJ99" s="149">
        <v>1.55</v>
      </c>
      <c r="AK99" s="149">
        <v>1.65</v>
      </c>
      <c r="AL99" s="149">
        <v>9.34</v>
      </c>
      <c r="AM99" s="149">
        <v>8.43</v>
      </c>
      <c r="AN99" s="149">
        <v>8.76</v>
      </c>
      <c r="AO99" s="149">
        <v>70</v>
      </c>
      <c r="AP99" s="149">
        <v>100</v>
      </c>
      <c r="AQ99" s="149">
        <v>120</v>
      </c>
      <c r="AR99" s="150">
        <v>31390</v>
      </c>
      <c r="AS99" s="150">
        <v>49500</v>
      </c>
      <c r="AT99" s="150">
        <v>59399</v>
      </c>
      <c r="AU99" s="150">
        <v>60</v>
      </c>
      <c r="AV99" s="150">
        <v>104</v>
      </c>
      <c r="AW99" s="150">
        <v>112</v>
      </c>
      <c r="AX99" s="150">
        <v>1600</v>
      </c>
      <c r="AY99" s="150">
        <v>1900</v>
      </c>
      <c r="AZ99" s="150">
        <v>2200</v>
      </c>
      <c r="BA99" s="150">
        <v>4.6184746332476987</v>
      </c>
      <c r="BB99" s="150">
        <v>4.5506512781850228</v>
      </c>
      <c r="BC99" s="150">
        <v>4.5556065086865107</v>
      </c>
      <c r="BD99" s="150">
        <v>134</v>
      </c>
    </row>
    <row r="100" spans="1:56" ht="11.25">
      <c r="A100" s="161">
        <v>168</v>
      </c>
      <c r="B100" s="150" t="s">
        <v>146</v>
      </c>
      <c r="C100" s="150" t="s">
        <v>52</v>
      </c>
      <c r="D100" s="162">
        <v>0.91969000000000001</v>
      </c>
      <c r="E100" s="162">
        <v>0.25251000000000001</v>
      </c>
      <c r="F100" s="162">
        <v>0.20102999999999999</v>
      </c>
      <c r="G100" s="150">
        <f>'Designs Table'!G169</f>
        <v>7</v>
      </c>
      <c r="H100" s="150">
        <f>'Designs Table'!H169</f>
        <v>7</v>
      </c>
      <c r="I100" s="150">
        <f>'Designs Table'!I169</f>
        <v>4</v>
      </c>
      <c r="J100" s="148">
        <v>11.873320397032192</v>
      </c>
      <c r="K100" s="148">
        <v>3.8004865570041977</v>
      </c>
      <c r="L100" s="163">
        <v>0.30900000000000022</v>
      </c>
      <c r="M100" s="163">
        <v>0.33600000000000024</v>
      </c>
      <c r="N100" s="163">
        <v>0.34800000000000025</v>
      </c>
      <c r="O100" s="164">
        <v>31317579.999999996</v>
      </c>
      <c r="P100" s="164">
        <v>38512950</v>
      </c>
      <c r="Q100" s="164">
        <v>60775190</v>
      </c>
      <c r="R100" s="164">
        <v>8639721.5408955421</v>
      </c>
      <c r="S100" s="164">
        <v>3.8004865570041977</v>
      </c>
      <c r="T100" s="164">
        <v>10410312</v>
      </c>
      <c r="U100" s="164">
        <v>78866</v>
      </c>
      <c r="V100" s="164">
        <v>590730.10562712024</v>
      </c>
      <c r="W100" s="149">
        <v>0.9007142857142858</v>
      </c>
      <c r="X100" s="149">
        <v>0.9007142857142858</v>
      </c>
      <c r="Y100" s="149">
        <v>0.9007142857142858</v>
      </c>
      <c r="Z100" s="149">
        <v>0.46842105263157896</v>
      </c>
      <c r="AA100" s="149">
        <v>0.5</v>
      </c>
      <c r="AB100" s="149">
        <v>0.67894736842105263</v>
      </c>
      <c r="AC100" s="150">
        <v>178</v>
      </c>
      <c r="AD100" s="150">
        <v>190</v>
      </c>
      <c r="AE100" s="165">
        <v>258</v>
      </c>
      <c r="AF100" s="148">
        <v>5.8</v>
      </c>
      <c r="AG100" s="148">
        <v>4.8</v>
      </c>
      <c r="AH100" s="148">
        <v>6.25</v>
      </c>
      <c r="AI100" s="149">
        <v>1.4</v>
      </c>
      <c r="AJ100" s="149">
        <v>1.47</v>
      </c>
      <c r="AK100" s="149">
        <v>1.66</v>
      </c>
      <c r="AL100" s="149">
        <v>8.75</v>
      </c>
      <c r="AM100" s="149">
        <v>7.95</v>
      </c>
      <c r="AN100" s="149">
        <v>9.1</v>
      </c>
      <c r="AO100" s="149">
        <v>68</v>
      </c>
      <c r="AP100" s="149">
        <v>79.2</v>
      </c>
      <c r="AQ100" s="149">
        <v>130.30000000000001</v>
      </c>
      <c r="AR100" s="150">
        <v>31847</v>
      </c>
      <c r="AS100" s="150">
        <v>39754</v>
      </c>
      <c r="AT100" s="150">
        <v>64218</v>
      </c>
      <c r="AU100" s="150">
        <v>60</v>
      </c>
      <c r="AV100" s="150">
        <v>80</v>
      </c>
      <c r="AW100" s="150">
        <v>144</v>
      </c>
      <c r="AX100" s="150">
        <v>1600</v>
      </c>
      <c r="AY100" s="150">
        <v>1800</v>
      </c>
      <c r="AZ100" s="150">
        <v>1800</v>
      </c>
      <c r="BA100" s="150">
        <v>4.6122758194035134</v>
      </c>
      <c r="BB100" s="150">
        <v>4.5759064953131174</v>
      </c>
      <c r="BC100" s="150">
        <v>4.560088651606728</v>
      </c>
      <c r="BD100" s="150">
        <v>140</v>
      </c>
    </row>
    <row r="101" spans="1:56" ht="11.25">
      <c r="A101" s="161">
        <v>170</v>
      </c>
      <c r="B101" s="150" t="s">
        <v>146</v>
      </c>
      <c r="C101" s="150" t="s">
        <v>52</v>
      </c>
      <c r="D101" s="162">
        <v>0.81423999999999996</v>
      </c>
      <c r="E101" s="162">
        <v>0.68837000000000004</v>
      </c>
      <c r="F101" s="162">
        <v>0.36969000000000002</v>
      </c>
      <c r="G101" s="150">
        <f>'Designs Table'!G171</f>
        <v>6</v>
      </c>
      <c r="H101" s="150">
        <f>'Designs Table'!H171</f>
        <v>17</v>
      </c>
      <c r="I101" s="150">
        <f>'Designs Table'!I171</f>
        <v>6</v>
      </c>
      <c r="J101" s="148">
        <v>11.945038262495016</v>
      </c>
      <c r="K101" s="148">
        <v>4.2146090004715768</v>
      </c>
      <c r="L101" s="163">
        <v>0.31000000000000022</v>
      </c>
      <c r="M101" s="163">
        <v>0.32800000000000024</v>
      </c>
      <c r="N101" s="163">
        <v>0.34900000000000025</v>
      </c>
      <c r="O101" s="164">
        <v>31769849.999999996</v>
      </c>
      <c r="P101" s="164">
        <v>36239769.999999993</v>
      </c>
      <c r="Q101" s="164">
        <v>64699110.000000007</v>
      </c>
      <c r="R101" s="164">
        <v>8743363.7418950275</v>
      </c>
      <c r="S101" s="164">
        <v>4.2146090004715768</v>
      </c>
      <c r="T101" s="164">
        <v>10651212.000000002</v>
      </c>
      <c r="U101" s="164">
        <v>80691</v>
      </c>
      <c r="V101" s="164">
        <v>560998.16654184868</v>
      </c>
      <c r="W101" s="149">
        <v>0.9007142857142858</v>
      </c>
      <c r="X101" s="149">
        <v>0.9007142857142858</v>
      </c>
      <c r="Y101" s="149">
        <v>0.9007142857142858</v>
      </c>
      <c r="Z101" s="149">
        <v>0.43684210526315792</v>
      </c>
      <c r="AA101" s="149">
        <v>0.5</v>
      </c>
      <c r="AB101" s="149">
        <v>0.73157894736842111</v>
      </c>
      <c r="AC101" s="150">
        <v>166</v>
      </c>
      <c r="AD101" s="150">
        <v>190</v>
      </c>
      <c r="AE101" s="165">
        <v>278</v>
      </c>
      <c r="AF101" s="148">
        <v>5.5</v>
      </c>
      <c r="AG101" s="148">
        <v>5.8</v>
      </c>
      <c r="AH101" s="148">
        <v>5.3</v>
      </c>
      <c r="AI101" s="149">
        <v>1.44</v>
      </c>
      <c r="AJ101" s="149">
        <v>1.49</v>
      </c>
      <c r="AK101" s="149">
        <v>1.57</v>
      </c>
      <c r="AL101" s="149">
        <v>9.34</v>
      </c>
      <c r="AM101" s="149">
        <v>8.81</v>
      </c>
      <c r="AN101" s="149">
        <v>9.44</v>
      </c>
      <c r="AO101" s="149">
        <v>70</v>
      </c>
      <c r="AP101" s="149">
        <v>77.5</v>
      </c>
      <c r="AQ101" s="149">
        <v>124.6</v>
      </c>
      <c r="AR101" s="150">
        <v>32344</v>
      </c>
      <c r="AS101" s="150">
        <v>37256</v>
      </c>
      <c r="AT101" s="150">
        <v>68530</v>
      </c>
      <c r="AU101" s="150">
        <v>60</v>
      </c>
      <c r="AV101" s="150">
        <v>72</v>
      </c>
      <c r="AW101" s="150">
        <v>174</v>
      </c>
      <c r="AX101" s="150">
        <v>1600</v>
      </c>
      <c r="AY101" s="150">
        <v>1800</v>
      </c>
      <c r="AZ101" s="150">
        <v>1550</v>
      </c>
      <c r="BA101" s="150">
        <v>4.6110200212233927</v>
      </c>
      <c r="BB101" s="150">
        <v>4.5873006035131549</v>
      </c>
      <c r="BC101" s="150">
        <v>4.5589861088269537</v>
      </c>
      <c r="BD101" s="150">
        <v>132</v>
      </c>
    </row>
    <row r="102" spans="1:56" ht="11.25">
      <c r="A102" s="161">
        <v>171</v>
      </c>
      <c r="B102" s="150" t="s">
        <v>146</v>
      </c>
      <c r="C102" s="150" t="s">
        <v>52</v>
      </c>
      <c r="D102" s="162">
        <v>0.60916000000000003</v>
      </c>
      <c r="E102" s="162">
        <v>0.62026000000000003</v>
      </c>
      <c r="F102" s="162">
        <v>0.30825999999999998</v>
      </c>
      <c r="G102" s="150">
        <f>'Designs Table'!G172</f>
        <v>5</v>
      </c>
      <c r="H102" s="150">
        <f>'Designs Table'!H172</f>
        <v>15</v>
      </c>
      <c r="I102" s="150">
        <f>'Designs Table'!I172</f>
        <v>5</v>
      </c>
      <c r="J102" s="148">
        <v>11.240677358001667</v>
      </c>
      <c r="K102" s="148">
        <v>3.5514048821285824</v>
      </c>
      <c r="L102" s="163">
        <v>0.30500000000000022</v>
      </c>
      <c r="M102" s="163">
        <v>0.33800000000000024</v>
      </c>
      <c r="N102" s="163">
        <v>0.34600000000000025</v>
      </c>
      <c r="O102" s="164">
        <v>30901709.999999989</v>
      </c>
      <c r="P102" s="164">
        <v>39352879.999999993</v>
      </c>
      <c r="Q102" s="164">
        <v>54339670</v>
      </c>
      <c r="R102" s="164">
        <v>8565838.4500051513</v>
      </c>
      <c r="S102" s="164">
        <v>3.5514048821285824</v>
      </c>
      <c r="T102" s="164">
        <v>10317648</v>
      </c>
      <c r="U102" s="164">
        <v>78164</v>
      </c>
      <c r="V102" s="164">
        <v>631073.47447777539</v>
      </c>
      <c r="W102" s="149">
        <v>0.9007142857142858</v>
      </c>
      <c r="X102" s="149">
        <v>0.9007142857142858</v>
      </c>
      <c r="Y102" s="149">
        <v>0.9007142857142858</v>
      </c>
      <c r="Z102" s="149">
        <v>0.45263157894736844</v>
      </c>
      <c r="AA102" s="149">
        <v>0.56315789473684208</v>
      </c>
      <c r="AB102" s="149">
        <v>0.64736842105263159</v>
      </c>
      <c r="AC102" s="150">
        <v>172</v>
      </c>
      <c r="AD102" s="150">
        <v>214</v>
      </c>
      <c r="AE102" s="165">
        <v>246</v>
      </c>
      <c r="AF102" s="148">
        <v>5.9</v>
      </c>
      <c r="AG102" s="148">
        <v>5.48</v>
      </c>
      <c r="AH102" s="148">
        <v>5.79</v>
      </c>
      <c r="AI102" s="149">
        <v>1.47</v>
      </c>
      <c r="AJ102" s="149">
        <v>1.46</v>
      </c>
      <c r="AK102" s="149">
        <v>1.57</v>
      </c>
      <c r="AL102" s="149">
        <v>9.34</v>
      </c>
      <c r="AM102" s="149">
        <v>9.17</v>
      </c>
      <c r="AN102" s="149">
        <v>9.7799999999999994</v>
      </c>
      <c r="AO102" s="149">
        <v>70</v>
      </c>
      <c r="AP102" s="149">
        <v>82.6</v>
      </c>
      <c r="AQ102" s="149">
        <v>109.4</v>
      </c>
      <c r="AR102" s="150">
        <v>31390</v>
      </c>
      <c r="AS102" s="150">
        <v>40677</v>
      </c>
      <c r="AT102" s="150">
        <v>57146</v>
      </c>
      <c r="AU102" s="150">
        <v>60</v>
      </c>
      <c r="AV102" s="150">
        <v>88</v>
      </c>
      <c r="AW102" s="150">
        <v>124</v>
      </c>
      <c r="AX102" s="150">
        <v>1600</v>
      </c>
      <c r="AY102" s="150">
        <v>1600</v>
      </c>
      <c r="AZ102" s="150">
        <v>1900</v>
      </c>
      <c r="BA102" s="150">
        <v>4.6184746332476987</v>
      </c>
      <c r="BB102" s="150">
        <v>4.5733552173118861</v>
      </c>
      <c r="BC102" s="150">
        <v>4.5628837996963263</v>
      </c>
      <c r="BD102" s="150">
        <v>152</v>
      </c>
    </row>
    <row r="103" spans="1:56" ht="11.25">
      <c r="A103" s="161">
        <v>173</v>
      </c>
      <c r="B103" s="150" t="s">
        <v>146</v>
      </c>
      <c r="C103" s="150" t="s">
        <v>52</v>
      </c>
      <c r="D103" s="162">
        <v>0.63078999999999996</v>
      </c>
      <c r="E103" s="162">
        <v>0.37098999999999999</v>
      </c>
      <c r="F103" s="162">
        <v>0.77459999999999996</v>
      </c>
      <c r="G103" s="150">
        <f>'Designs Table'!G174</f>
        <v>5</v>
      </c>
      <c r="H103" s="150">
        <f>'Designs Table'!H174</f>
        <v>9</v>
      </c>
      <c r="I103" s="150">
        <f>'Designs Table'!I174</f>
        <v>12</v>
      </c>
      <c r="J103" s="148">
        <v>11.103149596096676</v>
      </c>
      <c r="K103" s="148">
        <v>3.7684574496628018</v>
      </c>
      <c r="L103" s="163">
        <v>0.30500000000000022</v>
      </c>
      <c r="M103" s="163">
        <v>0.33500000000000024</v>
      </c>
      <c r="N103" s="163">
        <v>0.34300000000000025</v>
      </c>
      <c r="O103" s="164">
        <v>30901709.999999989</v>
      </c>
      <c r="P103" s="164">
        <v>38149859.999999993</v>
      </c>
      <c r="Q103" s="164">
        <v>55433490</v>
      </c>
      <c r="R103" s="164">
        <v>8585933.0992014147</v>
      </c>
      <c r="S103" s="164">
        <v>3.7684574496628018</v>
      </c>
      <c r="T103" s="164">
        <v>10443444</v>
      </c>
      <c r="U103" s="164">
        <v>79117</v>
      </c>
      <c r="V103" s="164">
        <v>623014.19809276192</v>
      </c>
      <c r="W103" s="149">
        <v>0.9007142857142858</v>
      </c>
      <c r="X103" s="149">
        <v>0.9007142857142858</v>
      </c>
      <c r="Y103" s="149">
        <v>0.9007142857142858</v>
      </c>
      <c r="Z103" s="149">
        <v>0.45263157894736844</v>
      </c>
      <c r="AA103" s="149">
        <v>0.55263157894736847</v>
      </c>
      <c r="AB103" s="149">
        <v>0.64736842105263159</v>
      </c>
      <c r="AC103" s="150">
        <v>172</v>
      </c>
      <c r="AD103" s="150">
        <v>210</v>
      </c>
      <c r="AE103" s="165">
        <v>246</v>
      </c>
      <c r="AF103" s="148">
        <v>5.9</v>
      </c>
      <c r="AG103" s="148">
        <v>5.5</v>
      </c>
      <c r="AH103" s="148">
        <v>6.2</v>
      </c>
      <c r="AI103" s="149">
        <v>1.47</v>
      </c>
      <c r="AJ103" s="149">
        <v>1.39</v>
      </c>
      <c r="AK103" s="149">
        <v>1.7</v>
      </c>
      <c r="AL103" s="149">
        <v>9.34</v>
      </c>
      <c r="AM103" s="149">
        <v>8.9</v>
      </c>
      <c r="AN103" s="149">
        <v>8.82</v>
      </c>
      <c r="AO103" s="149">
        <v>70</v>
      </c>
      <c r="AP103" s="149">
        <v>79.2</v>
      </c>
      <c r="AQ103" s="149">
        <v>114</v>
      </c>
      <c r="AR103" s="150">
        <v>31390</v>
      </c>
      <c r="AS103" s="150">
        <v>39355</v>
      </c>
      <c r="AT103" s="150">
        <v>58348</v>
      </c>
      <c r="AU103" s="150">
        <v>60</v>
      </c>
      <c r="AV103" s="150">
        <v>80</v>
      </c>
      <c r="AW103" s="150">
        <v>133</v>
      </c>
      <c r="AX103" s="150">
        <v>1600</v>
      </c>
      <c r="AY103" s="150">
        <v>1800</v>
      </c>
      <c r="AZ103" s="150">
        <v>1950</v>
      </c>
      <c r="BA103" s="150">
        <v>4.6184746332476987</v>
      </c>
      <c r="BB103" s="150">
        <v>4.5763663091804778</v>
      </c>
      <c r="BC103" s="150">
        <v>4.5665885686767789</v>
      </c>
      <c r="BD103" s="150">
        <v>149</v>
      </c>
    </row>
    <row r="104" spans="1:56" ht="11.25">
      <c r="A104" s="161">
        <v>174</v>
      </c>
      <c r="B104" s="150" t="s">
        <v>146</v>
      </c>
      <c r="C104" s="150" t="s">
        <v>52</v>
      </c>
      <c r="D104" s="162">
        <v>0.77998999999999996</v>
      </c>
      <c r="E104" s="162">
        <v>0.75573000000000001</v>
      </c>
      <c r="F104" s="162">
        <v>0.40054000000000001</v>
      </c>
      <c r="G104" s="150">
        <f>'Designs Table'!G175</f>
        <v>6</v>
      </c>
      <c r="H104" s="150">
        <f>'Designs Table'!H175</f>
        <v>19</v>
      </c>
      <c r="I104" s="150">
        <f>'Designs Table'!I175</f>
        <v>7</v>
      </c>
      <c r="J104" s="148">
        <v>12.489746178584431</v>
      </c>
      <c r="K104" s="148">
        <v>4.6707628214460408</v>
      </c>
      <c r="L104" s="163">
        <v>0.31000000000000022</v>
      </c>
      <c r="M104" s="163">
        <v>0.33800000000000024</v>
      </c>
      <c r="N104" s="163">
        <v>0.34800000000000025</v>
      </c>
      <c r="O104" s="164">
        <v>31769849.999999996</v>
      </c>
      <c r="P104" s="164">
        <v>40607769.999999993</v>
      </c>
      <c r="Q104" s="164">
        <v>64763719.999999993</v>
      </c>
      <c r="R104" s="164">
        <v>8645717.1418549232</v>
      </c>
      <c r="S104" s="164">
        <v>4.6707628214460408</v>
      </c>
      <c r="T104" s="164">
        <v>10750608</v>
      </c>
      <c r="U104" s="164">
        <v>81444</v>
      </c>
      <c r="V104" s="164">
        <v>553328.0314854153</v>
      </c>
      <c r="W104" s="149">
        <v>0.9007142857142858</v>
      </c>
      <c r="X104" s="149">
        <v>0.9007142857142858</v>
      </c>
      <c r="Y104" s="149">
        <v>0.9007142857142858</v>
      </c>
      <c r="Z104" s="149">
        <v>0.43421052631578949</v>
      </c>
      <c r="AA104" s="149">
        <v>0.58684210526315794</v>
      </c>
      <c r="AB104" s="149">
        <v>0.72368421052631582</v>
      </c>
      <c r="AC104" s="150">
        <v>165</v>
      </c>
      <c r="AD104" s="150">
        <v>223</v>
      </c>
      <c r="AE104" s="165">
        <v>275</v>
      </c>
      <c r="AF104" s="148">
        <v>5.5</v>
      </c>
      <c r="AG104" s="148">
        <v>6.01</v>
      </c>
      <c r="AH104" s="148">
        <v>5.6</v>
      </c>
      <c r="AI104" s="149">
        <v>1.44</v>
      </c>
      <c r="AJ104" s="149">
        <v>1.59</v>
      </c>
      <c r="AK104" s="149">
        <v>1.62</v>
      </c>
      <c r="AL104" s="149">
        <v>9.34</v>
      </c>
      <c r="AM104" s="149">
        <v>9.6199999999999992</v>
      </c>
      <c r="AN104" s="149">
        <v>9</v>
      </c>
      <c r="AO104" s="149">
        <v>70</v>
      </c>
      <c r="AP104" s="149">
        <v>91.3</v>
      </c>
      <c r="AQ104" s="149">
        <v>128</v>
      </c>
      <c r="AR104" s="150">
        <v>32344</v>
      </c>
      <c r="AS104" s="150">
        <v>42056</v>
      </c>
      <c r="AT104" s="150">
        <v>68601</v>
      </c>
      <c r="AU104" s="150">
        <v>60</v>
      </c>
      <c r="AV104" s="150">
        <v>95</v>
      </c>
      <c r="AW104" s="150">
        <v>174</v>
      </c>
      <c r="AX104" s="150">
        <v>1600</v>
      </c>
      <c r="AY104" s="150">
        <v>1600</v>
      </c>
      <c r="AZ104" s="150">
        <v>1600</v>
      </c>
      <c r="BA104" s="150">
        <v>4.6110200212233927</v>
      </c>
      <c r="BB104" s="150">
        <v>4.573642357025137</v>
      </c>
      <c r="BC104" s="150">
        <v>4.560264892130526</v>
      </c>
      <c r="BD104" s="150">
        <v>129</v>
      </c>
    </row>
    <row r="105" spans="1:56" ht="11.25">
      <c r="A105" s="161">
        <v>177</v>
      </c>
      <c r="B105" s="150" t="s">
        <v>146</v>
      </c>
      <c r="C105" s="150" t="s">
        <v>52</v>
      </c>
      <c r="D105" s="162">
        <v>0.74807000000000001</v>
      </c>
      <c r="E105" s="162">
        <v>0.85404000000000002</v>
      </c>
      <c r="F105" s="162">
        <v>0.52700000000000002</v>
      </c>
      <c r="G105" s="150">
        <f>'Designs Table'!G178</f>
        <v>6</v>
      </c>
      <c r="H105" s="150">
        <f>'Designs Table'!H178</f>
        <v>21</v>
      </c>
      <c r="I105" s="150">
        <f>'Designs Table'!I178</f>
        <v>8</v>
      </c>
      <c r="J105" s="148">
        <v>11.317537857684936</v>
      </c>
      <c r="K105" s="148">
        <v>4.3145338480277928</v>
      </c>
      <c r="L105" s="163">
        <v>0.31000000000000022</v>
      </c>
      <c r="M105" s="163">
        <v>0.33500000000000024</v>
      </c>
      <c r="N105" s="163">
        <v>0.34500000000000025</v>
      </c>
      <c r="O105" s="164">
        <v>31769849.999999996</v>
      </c>
      <c r="P105" s="164">
        <v>39992609.999999993</v>
      </c>
      <c r="Q105" s="164">
        <v>53893770</v>
      </c>
      <c r="R105" s="164">
        <v>8246993.5199996429</v>
      </c>
      <c r="S105" s="164">
        <v>4.3145338480277928</v>
      </c>
      <c r="T105" s="164">
        <v>10212444</v>
      </c>
      <c r="U105" s="164">
        <v>77367</v>
      </c>
      <c r="V105" s="164">
        <v>588806.32804736181</v>
      </c>
      <c r="W105" s="149">
        <v>0.9007142857142858</v>
      </c>
      <c r="X105" s="149">
        <v>0.9007142857142858</v>
      </c>
      <c r="Y105" s="149">
        <v>0.9007142857142858</v>
      </c>
      <c r="Z105" s="149">
        <v>0.43684210526315792</v>
      </c>
      <c r="AA105" s="149">
        <v>0.59473684210526312</v>
      </c>
      <c r="AB105" s="149">
        <v>0.60526315789473684</v>
      </c>
      <c r="AC105" s="150">
        <v>166</v>
      </c>
      <c r="AD105" s="150">
        <v>226</v>
      </c>
      <c r="AE105" s="165">
        <v>230</v>
      </c>
      <c r="AF105" s="148">
        <v>5.5</v>
      </c>
      <c r="AG105" s="148">
        <v>6</v>
      </c>
      <c r="AH105" s="148">
        <v>5.05</v>
      </c>
      <c r="AI105" s="149">
        <v>1.44</v>
      </c>
      <c r="AJ105" s="149">
        <v>1.45</v>
      </c>
      <c r="AK105" s="149">
        <v>1.57</v>
      </c>
      <c r="AL105" s="149">
        <v>9.34</v>
      </c>
      <c r="AM105" s="149">
        <v>8.58</v>
      </c>
      <c r="AN105" s="149">
        <v>8.9700000000000006</v>
      </c>
      <c r="AO105" s="149">
        <v>70</v>
      </c>
      <c r="AP105" s="149">
        <v>96</v>
      </c>
      <c r="AQ105" s="149">
        <v>115.2</v>
      </c>
      <c r="AR105" s="150">
        <v>32344</v>
      </c>
      <c r="AS105" s="150">
        <v>41380</v>
      </c>
      <c r="AT105" s="150">
        <v>56656</v>
      </c>
      <c r="AU105" s="150">
        <v>60</v>
      </c>
      <c r="AV105" s="150">
        <v>100</v>
      </c>
      <c r="AW105" s="150">
        <v>120</v>
      </c>
      <c r="AX105" s="150">
        <v>1600</v>
      </c>
      <c r="AY105" s="150">
        <v>1000</v>
      </c>
      <c r="AZ105" s="150">
        <v>1900</v>
      </c>
      <c r="BA105" s="150">
        <v>4.6110200212233927</v>
      </c>
      <c r="BB105" s="150">
        <v>4.5764775028929776</v>
      </c>
      <c r="BC105" s="150">
        <v>4.5644184627972111</v>
      </c>
      <c r="BD105" s="150">
        <v>143</v>
      </c>
    </row>
    <row r="106" spans="1:56" ht="11.25">
      <c r="A106" s="161">
        <v>178</v>
      </c>
      <c r="B106" s="150" t="s">
        <v>146</v>
      </c>
      <c r="C106" s="150" t="s">
        <v>52</v>
      </c>
      <c r="D106" s="162">
        <v>0.99002999999999997</v>
      </c>
      <c r="E106" s="162">
        <v>0.86265000000000003</v>
      </c>
      <c r="F106" s="162">
        <v>0.51697000000000004</v>
      </c>
      <c r="G106" s="150">
        <f>'Designs Table'!G179</f>
        <v>7</v>
      </c>
      <c r="H106" s="150">
        <f>'Designs Table'!H179</f>
        <v>21</v>
      </c>
      <c r="I106" s="150">
        <f>'Designs Table'!I179</f>
        <v>8</v>
      </c>
      <c r="J106" s="148">
        <v>11.270252363847053</v>
      </c>
      <c r="K106" s="148">
        <v>4.1161775559940574</v>
      </c>
      <c r="L106" s="163">
        <v>0.30900000000000022</v>
      </c>
      <c r="M106" s="163">
        <v>0.33500000000000024</v>
      </c>
      <c r="N106" s="163">
        <v>0.34500000000000025</v>
      </c>
      <c r="O106" s="164">
        <v>31317579.999999996</v>
      </c>
      <c r="P106" s="164">
        <v>39992609.999999993</v>
      </c>
      <c r="Q106" s="164">
        <v>53893770</v>
      </c>
      <c r="R106" s="164">
        <v>8376083.2235948099</v>
      </c>
      <c r="S106" s="164">
        <v>4.1161775559940574</v>
      </c>
      <c r="T106" s="164">
        <v>10330188</v>
      </c>
      <c r="U106" s="164">
        <v>78259</v>
      </c>
      <c r="V106" s="164">
        <v>606623.80926060304</v>
      </c>
      <c r="W106" s="149">
        <v>0.9007142857142858</v>
      </c>
      <c r="X106" s="149">
        <v>0.9007142857142858</v>
      </c>
      <c r="Y106" s="149">
        <v>0.9007142857142858</v>
      </c>
      <c r="Z106" s="149">
        <v>0.46842105263157896</v>
      </c>
      <c r="AA106" s="149">
        <v>0.59473684210526312</v>
      </c>
      <c r="AB106" s="149">
        <v>0.60526315789473684</v>
      </c>
      <c r="AC106" s="150">
        <v>178</v>
      </c>
      <c r="AD106" s="150">
        <v>226</v>
      </c>
      <c r="AE106" s="165">
        <v>230</v>
      </c>
      <c r="AF106" s="148">
        <v>5.8</v>
      </c>
      <c r="AG106" s="148">
        <v>6</v>
      </c>
      <c r="AH106" s="148">
        <v>5.05</v>
      </c>
      <c r="AI106" s="149">
        <v>1.4</v>
      </c>
      <c r="AJ106" s="149">
        <v>1.45</v>
      </c>
      <c r="AK106" s="149">
        <v>1.57</v>
      </c>
      <c r="AL106" s="149">
        <v>8.75</v>
      </c>
      <c r="AM106" s="149">
        <v>8.58</v>
      </c>
      <c r="AN106" s="149">
        <v>8.9700000000000006</v>
      </c>
      <c r="AO106" s="149">
        <v>68</v>
      </c>
      <c r="AP106" s="149">
        <v>96</v>
      </c>
      <c r="AQ106" s="149">
        <v>115.2</v>
      </c>
      <c r="AR106" s="150">
        <v>31847</v>
      </c>
      <c r="AS106" s="150">
        <v>41380</v>
      </c>
      <c r="AT106" s="150">
        <v>56656</v>
      </c>
      <c r="AU106" s="150">
        <v>60</v>
      </c>
      <c r="AV106" s="150">
        <v>100</v>
      </c>
      <c r="AW106" s="150">
        <v>120</v>
      </c>
      <c r="AX106" s="150">
        <v>1600</v>
      </c>
      <c r="AY106" s="150">
        <v>1000</v>
      </c>
      <c r="AZ106" s="150">
        <v>1900</v>
      </c>
      <c r="BA106" s="150">
        <v>4.6122758194035134</v>
      </c>
      <c r="BB106" s="150">
        <v>4.5764775028929776</v>
      </c>
      <c r="BC106" s="150">
        <v>4.5644184627972111</v>
      </c>
      <c r="BD106" s="150">
        <v>146</v>
      </c>
    </row>
    <row r="107" spans="1:56" ht="11.25">
      <c r="A107" s="161">
        <v>179</v>
      </c>
      <c r="B107" s="150" t="s">
        <v>146</v>
      </c>
      <c r="C107" s="150" t="s">
        <v>52</v>
      </c>
      <c r="D107" s="162">
        <v>0.68610000000000004</v>
      </c>
      <c r="E107" s="162">
        <v>0.37111</v>
      </c>
      <c r="F107" s="162">
        <v>0.87138000000000004</v>
      </c>
      <c r="G107" s="150">
        <f>'Designs Table'!G180</f>
        <v>5</v>
      </c>
      <c r="H107" s="150">
        <f>'Designs Table'!H180</f>
        <v>9</v>
      </c>
      <c r="I107" s="150">
        <f>'Designs Table'!I180</f>
        <v>14</v>
      </c>
      <c r="J107" s="148">
        <v>11.071253101990509</v>
      </c>
      <c r="K107" s="148">
        <v>3.6428102369619642</v>
      </c>
      <c r="L107" s="163">
        <v>0.30500000000000022</v>
      </c>
      <c r="M107" s="163">
        <v>0.33500000000000024</v>
      </c>
      <c r="N107" s="163">
        <v>0.34200000000000025</v>
      </c>
      <c r="O107" s="164">
        <v>30901709.999999989</v>
      </c>
      <c r="P107" s="164">
        <v>38149859.999999993</v>
      </c>
      <c r="Q107" s="164">
        <v>55622769.999999993</v>
      </c>
      <c r="R107" s="164">
        <v>8916162.1382043455</v>
      </c>
      <c r="S107" s="164">
        <v>3.6428102369619642</v>
      </c>
      <c r="T107" s="164">
        <v>10886832</v>
      </c>
      <c r="U107" s="164">
        <v>82476</v>
      </c>
      <c r="V107" s="164">
        <v>655918.28292007581</v>
      </c>
      <c r="W107" s="149">
        <v>0.9007142857142858</v>
      </c>
      <c r="X107" s="149">
        <v>0.9007142857142858</v>
      </c>
      <c r="Y107" s="149">
        <v>0.9007142857142858</v>
      </c>
      <c r="Z107" s="149">
        <v>0.45263157894736844</v>
      </c>
      <c r="AA107" s="149">
        <v>0.55263157894736847</v>
      </c>
      <c r="AB107" s="149">
        <v>0.67894736842105263</v>
      </c>
      <c r="AC107" s="150">
        <v>172</v>
      </c>
      <c r="AD107" s="150">
        <v>210</v>
      </c>
      <c r="AE107" s="165">
        <v>258</v>
      </c>
      <c r="AF107" s="148">
        <v>5.9</v>
      </c>
      <c r="AG107" s="148">
        <v>5.5</v>
      </c>
      <c r="AH107" s="148">
        <v>6.18</v>
      </c>
      <c r="AI107" s="149">
        <v>1.47</v>
      </c>
      <c r="AJ107" s="149">
        <v>1.39</v>
      </c>
      <c r="AK107" s="149">
        <v>1.67</v>
      </c>
      <c r="AL107" s="149">
        <v>9.34</v>
      </c>
      <c r="AM107" s="149">
        <v>8.9</v>
      </c>
      <c r="AN107" s="149">
        <v>8.8000000000000007</v>
      </c>
      <c r="AO107" s="149">
        <v>70</v>
      </c>
      <c r="AP107" s="149">
        <v>79.2</v>
      </c>
      <c r="AQ107" s="149">
        <v>127.3</v>
      </c>
      <c r="AR107" s="150">
        <v>31390</v>
      </c>
      <c r="AS107" s="150">
        <v>39355</v>
      </c>
      <c r="AT107" s="150">
        <v>58556</v>
      </c>
      <c r="AU107" s="150">
        <v>60</v>
      </c>
      <c r="AV107" s="150">
        <v>80</v>
      </c>
      <c r="AW107" s="150">
        <v>130</v>
      </c>
      <c r="AX107" s="150">
        <v>1600</v>
      </c>
      <c r="AY107" s="150">
        <v>1800</v>
      </c>
      <c r="AZ107" s="150">
        <v>1900</v>
      </c>
      <c r="BA107" s="150">
        <v>4.6184746332476987</v>
      </c>
      <c r="BB107" s="150">
        <v>4.5763663091804778</v>
      </c>
      <c r="BC107" s="150">
        <v>4.5687161307033639</v>
      </c>
      <c r="BD107" s="150">
        <v>154</v>
      </c>
    </row>
    <row r="108" spans="1:56" ht="11.25">
      <c r="A108" s="161">
        <v>180</v>
      </c>
      <c r="B108" s="150" t="s">
        <v>146</v>
      </c>
      <c r="C108" s="150" t="s">
        <v>52</v>
      </c>
      <c r="D108" s="162">
        <v>0.73277999999999999</v>
      </c>
      <c r="E108" s="162">
        <v>0.71662999999999999</v>
      </c>
      <c r="F108" s="162">
        <v>0.80035999999999996</v>
      </c>
      <c r="G108" s="150">
        <f>'Designs Table'!G181</f>
        <v>6</v>
      </c>
      <c r="H108" s="150">
        <f>'Designs Table'!H181</f>
        <v>18</v>
      </c>
      <c r="I108" s="150">
        <f>'Designs Table'!I181</f>
        <v>13</v>
      </c>
      <c r="J108" s="148">
        <v>12.323564788833757</v>
      </c>
      <c r="K108" s="148">
        <v>4.1292130195084678</v>
      </c>
      <c r="L108" s="163">
        <v>0.31000000000000022</v>
      </c>
      <c r="M108" s="163">
        <v>0.34900000000000025</v>
      </c>
      <c r="N108" s="163">
        <v>0.34500000000000025</v>
      </c>
      <c r="O108" s="164">
        <v>31769849.999999996</v>
      </c>
      <c r="P108" s="164">
        <v>45717419.999999993</v>
      </c>
      <c r="Q108" s="164">
        <v>55799310</v>
      </c>
      <c r="R108" s="164">
        <v>8484969.9432423655</v>
      </c>
      <c r="S108" s="164">
        <v>4.1292130195084678</v>
      </c>
      <c r="T108" s="164">
        <v>10382196</v>
      </c>
      <c r="U108" s="164">
        <v>78653</v>
      </c>
      <c r="V108" s="164">
        <v>584166.30149824091</v>
      </c>
      <c r="W108" s="149">
        <v>0.9007142857142858</v>
      </c>
      <c r="X108" s="149">
        <v>0.9007142857142858</v>
      </c>
      <c r="Y108" s="149">
        <v>0.9007142857142858</v>
      </c>
      <c r="Z108" s="149">
        <v>0.43684210526315792</v>
      </c>
      <c r="AA108" s="149">
        <v>0.65789473684210531</v>
      </c>
      <c r="AB108" s="149">
        <v>0.58421052631578951</v>
      </c>
      <c r="AC108" s="150">
        <v>166</v>
      </c>
      <c r="AD108" s="150">
        <v>250</v>
      </c>
      <c r="AE108" s="165">
        <v>222</v>
      </c>
      <c r="AF108" s="148">
        <v>5.5</v>
      </c>
      <c r="AG108" s="148">
        <v>6.3</v>
      </c>
      <c r="AH108" s="148">
        <v>6.4</v>
      </c>
      <c r="AI108" s="149">
        <v>1.44</v>
      </c>
      <c r="AJ108" s="149">
        <v>1.47</v>
      </c>
      <c r="AK108" s="149">
        <v>1.67</v>
      </c>
      <c r="AL108" s="149">
        <v>9.34</v>
      </c>
      <c r="AM108" s="149">
        <v>9.3800000000000008</v>
      </c>
      <c r="AN108" s="149">
        <v>7.85</v>
      </c>
      <c r="AO108" s="149">
        <v>70</v>
      </c>
      <c r="AP108" s="149">
        <v>106.6</v>
      </c>
      <c r="AQ108" s="149">
        <v>130</v>
      </c>
      <c r="AR108" s="150">
        <v>32344</v>
      </c>
      <c r="AS108" s="150">
        <v>47671</v>
      </c>
      <c r="AT108" s="150">
        <v>58750</v>
      </c>
      <c r="AU108" s="150">
        <v>60</v>
      </c>
      <c r="AV108" s="150">
        <v>110</v>
      </c>
      <c r="AW108" s="150">
        <v>120</v>
      </c>
      <c r="AX108" s="150">
        <v>1600</v>
      </c>
      <c r="AY108" s="150">
        <v>1800</v>
      </c>
      <c r="AZ108" s="150">
        <v>1900</v>
      </c>
      <c r="BA108" s="150">
        <v>4.6110200212233927</v>
      </c>
      <c r="BB108" s="150">
        <v>4.5577713202297838</v>
      </c>
      <c r="BC108" s="150">
        <v>4.564440602720806</v>
      </c>
      <c r="BD108" s="150">
        <v>139</v>
      </c>
    </row>
    <row r="109" spans="1:56" ht="11.25">
      <c r="A109" s="161">
        <v>181</v>
      </c>
      <c r="B109" s="150" t="s">
        <v>146</v>
      </c>
      <c r="C109" s="150" t="s">
        <v>52</v>
      </c>
      <c r="D109" s="162">
        <v>0.62468999999999997</v>
      </c>
      <c r="E109" s="162">
        <v>0.68894</v>
      </c>
      <c r="F109" s="162">
        <v>0.60038999999999998</v>
      </c>
      <c r="G109" s="150">
        <f>'Designs Table'!G182</f>
        <v>5</v>
      </c>
      <c r="H109" s="150">
        <f>'Designs Table'!H182</f>
        <v>17</v>
      </c>
      <c r="I109" s="150">
        <f>'Designs Table'!I182</f>
        <v>10</v>
      </c>
      <c r="J109" s="148">
        <v>10.50632164339747</v>
      </c>
      <c r="K109" s="148">
        <v>3.8828241021398915</v>
      </c>
      <c r="L109" s="163">
        <v>0.30500000000000022</v>
      </c>
      <c r="M109" s="163">
        <v>0.32800000000000024</v>
      </c>
      <c r="N109" s="163">
        <v>0.34100000000000025</v>
      </c>
      <c r="O109" s="164">
        <v>30901709.999999989</v>
      </c>
      <c r="P109" s="164">
        <v>36239769.999999993</v>
      </c>
      <c r="Q109" s="164">
        <v>53055660</v>
      </c>
      <c r="R109" s="164">
        <v>8237289.1519840853</v>
      </c>
      <c r="S109" s="164">
        <v>3.8828241021398915</v>
      </c>
      <c r="T109" s="164">
        <v>10042296</v>
      </c>
      <c r="U109" s="164">
        <v>76078</v>
      </c>
      <c r="V109" s="164">
        <v>611043.38954767387</v>
      </c>
      <c r="W109" s="149">
        <v>0.9007142857142858</v>
      </c>
      <c r="X109" s="149">
        <v>0.9007142857142858</v>
      </c>
      <c r="Y109" s="149">
        <v>0.9007142857142858</v>
      </c>
      <c r="Z109" s="149">
        <v>0.45263157894736844</v>
      </c>
      <c r="AA109" s="149">
        <v>0.5</v>
      </c>
      <c r="AB109" s="149">
        <v>0.61052631578947369</v>
      </c>
      <c r="AC109" s="150">
        <v>172</v>
      </c>
      <c r="AD109" s="150">
        <v>190</v>
      </c>
      <c r="AE109" s="165">
        <v>232</v>
      </c>
      <c r="AF109" s="148">
        <v>5.9</v>
      </c>
      <c r="AG109" s="148">
        <v>5.8</v>
      </c>
      <c r="AH109" s="148">
        <v>6.4</v>
      </c>
      <c r="AI109" s="149">
        <v>1.47</v>
      </c>
      <c r="AJ109" s="149">
        <v>1.49</v>
      </c>
      <c r="AK109" s="149">
        <v>1.59</v>
      </c>
      <c r="AL109" s="149">
        <v>9.34</v>
      </c>
      <c r="AM109" s="149">
        <v>8.81</v>
      </c>
      <c r="AN109" s="149">
        <v>9.35</v>
      </c>
      <c r="AO109" s="149">
        <v>70</v>
      </c>
      <c r="AP109" s="149">
        <v>77.5</v>
      </c>
      <c r="AQ109" s="149">
        <v>121.5</v>
      </c>
      <c r="AR109" s="150">
        <v>31390</v>
      </c>
      <c r="AS109" s="150">
        <v>37256</v>
      </c>
      <c r="AT109" s="150">
        <v>55735</v>
      </c>
      <c r="AU109" s="150">
        <v>60</v>
      </c>
      <c r="AV109" s="150">
        <v>72</v>
      </c>
      <c r="AW109" s="150">
        <v>120</v>
      </c>
      <c r="AX109" s="150">
        <v>1600</v>
      </c>
      <c r="AY109" s="150">
        <v>1800</v>
      </c>
      <c r="AZ109" s="150">
        <v>1800</v>
      </c>
      <c r="BA109" s="150">
        <v>4.6184746332476987</v>
      </c>
      <c r="BB109" s="150">
        <v>4.5873006035131549</v>
      </c>
      <c r="BC109" s="150">
        <v>4.5696597899048559</v>
      </c>
      <c r="BD109" s="150">
        <v>150</v>
      </c>
    </row>
    <row r="110" spans="1:56" ht="11.25">
      <c r="A110" s="161">
        <v>182</v>
      </c>
      <c r="B110" s="150" t="s">
        <v>146</v>
      </c>
      <c r="C110" s="150" t="s">
        <v>52</v>
      </c>
      <c r="D110" s="162">
        <v>0.90076000000000001</v>
      </c>
      <c r="E110" s="162">
        <v>0.55554999999999999</v>
      </c>
      <c r="F110" s="162">
        <v>0.53883000000000003</v>
      </c>
      <c r="G110" s="150">
        <f>'Designs Table'!G183</f>
        <v>7</v>
      </c>
      <c r="H110" s="150">
        <f>'Designs Table'!H183</f>
        <v>14</v>
      </c>
      <c r="I110" s="150">
        <f>'Designs Table'!I183</f>
        <v>9</v>
      </c>
      <c r="J110" s="148">
        <v>12.181716126544051</v>
      </c>
      <c r="K110" s="148">
        <v>3.7736978803395669</v>
      </c>
      <c r="L110" s="163">
        <v>0.30900000000000022</v>
      </c>
      <c r="M110" s="163">
        <v>0.35400000000000026</v>
      </c>
      <c r="N110" s="163">
        <v>0.34300000000000025</v>
      </c>
      <c r="O110" s="164">
        <v>31317579.999999996</v>
      </c>
      <c r="P110" s="164">
        <v>47381809.999999993</v>
      </c>
      <c r="Q110" s="164">
        <v>52044650.000000007</v>
      </c>
      <c r="R110" s="164">
        <v>8593369.8609482646</v>
      </c>
      <c r="S110" s="164">
        <v>3.7736978803395669</v>
      </c>
      <c r="T110" s="164">
        <v>10425756</v>
      </c>
      <c r="U110" s="164">
        <v>78983</v>
      </c>
      <c r="V110" s="164">
        <v>614775.06524114299</v>
      </c>
      <c r="W110" s="149">
        <v>0.9007142857142858</v>
      </c>
      <c r="X110" s="149">
        <v>0.9007142857142858</v>
      </c>
      <c r="Y110" s="149">
        <v>0.9007142857142858</v>
      </c>
      <c r="Z110" s="149">
        <v>0.46842105263157896</v>
      </c>
      <c r="AA110" s="149">
        <v>0.58947368421052626</v>
      </c>
      <c r="AB110" s="149">
        <v>0.62105263157894741</v>
      </c>
      <c r="AC110" s="150">
        <v>178</v>
      </c>
      <c r="AD110" s="150">
        <v>224</v>
      </c>
      <c r="AE110" s="165">
        <v>236</v>
      </c>
      <c r="AF110" s="148">
        <v>5.8</v>
      </c>
      <c r="AG110" s="148">
        <v>5.47</v>
      </c>
      <c r="AH110" s="148">
        <v>6.5</v>
      </c>
      <c r="AI110" s="149">
        <v>1.4</v>
      </c>
      <c r="AJ110" s="149">
        <v>1.55</v>
      </c>
      <c r="AK110" s="149">
        <v>1.55</v>
      </c>
      <c r="AL110" s="149">
        <v>8.75</v>
      </c>
      <c r="AM110" s="149">
        <v>8.43</v>
      </c>
      <c r="AN110" s="149">
        <v>8.89</v>
      </c>
      <c r="AO110" s="149">
        <v>68</v>
      </c>
      <c r="AP110" s="149">
        <v>100</v>
      </c>
      <c r="AQ110" s="149">
        <v>111.8</v>
      </c>
      <c r="AR110" s="150">
        <v>31847</v>
      </c>
      <c r="AS110" s="150">
        <v>49500</v>
      </c>
      <c r="AT110" s="150">
        <v>54624</v>
      </c>
      <c r="AU110" s="150">
        <v>60</v>
      </c>
      <c r="AV110" s="150">
        <v>104</v>
      </c>
      <c r="AW110" s="150">
        <v>116</v>
      </c>
      <c r="AX110" s="150">
        <v>1600</v>
      </c>
      <c r="AY110" s="150">
        <v>1900</v>
      </c>
      <c r="AZ110" s="150">
        <v>2200</v>
      </c>
      <c r="BA110" s="150">
        <v>4.6122758194035134</v>
      </c>
      <c r="BB110" s="150">
        <v>4.5506512781850228</v>
      </c>
      <c r="BC110" s="150">
        <v>4.5672596776334693</v>
      </c>
      <c r="BD110" s="150">
        <v>146</v>
      </c>
    </row>
  </sheetData>
  <autoFilter ref="A1:BD110" xr:uid="{B56B18D2-A5F1-406D-8F2B-8E83618C59D5}">
    <sortState xmlns:xlrd2="http://schemas.microsoft.com/office/spreadsheetml/2017/richdata2" ref="A2:BD110">
      <sortCondition ref="A1:A11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E0CE-5754-465D-8C5F-A328E4105A9D}">
  <dimension ref="A1:BD55"/>
  <sheetViews>
    <sheetView topLeftCell="A22" zoomScale="80" zoomScaleNormal="80" workbookViewId="0">
      <selection activeCell="P58" sqref="P58"/>
    </sheetView>
  </sheetViews>
  <sheetFormatPr defaultRowHeight="12.75"/>
  <cols>
    <col min="1" max="2" width="3.85546875" style="153" bestFit="1" customWidth="1"/>
    <col min="3" max="3" width="7.42578125" style="153" bestFit="1" customWidth="1"/>
    <col min="4" max="6" width="5" style="166" bestFit="1" customWidth="1"/>
    <col min="7" max="9" width="6" style="153" bestFit="1" customWidth="1"/>
    <col min="10" max="11" width="6" style="151" bestFit="1" customWidth="1"/>
    <col min="12" max="14" width="6" style="167" bestFit="1" customWidth="1"/>
    <col min="15" max="17" width="9.5703125" style="151" bestFit="1" customWidth="1"/>
    <col min="18" max="22" width="9.5703125" style="168" bestFit="1" customWidth="1"/>
    <col min="23" max="28" width="6" style="152" bestFit="1" customWidth="1"/>
    <col min="29" max="31" width="6" style="153" bestFit="1" customWidth="1"/>
    <col min="32" max="32" width="6.5703125" style="151" bestFit="1" customWidth="1"/>
    <col min="33" max="34" width="7" style="151" bestFit="1" customWidth="1"/>
    <col min="35" max="35" width="7.7109375" style="152" bestFit="1" customWidth="1"/>
    <col min="36" max="37" width="8" style="152" bestFit="1" customWidth="1"/>
    <col min="38" max="38" width="6.42578125" style="152" bestFit="1" customWidth="1"/>
    <col min="39" max="40" width="6.7109375" style="152" bestFit="1" customWidth="1"/>
    <col min="41" max="43" width="6" style="152" bestFit="1" customWidth="1"/>
    <col min="44" max="52" width="6" style="153" bestFit="1" customWidth="1"/>
    <col min="53" max="55" width="11" style="143" bestFit="1" customWidth="1"/>
    <col min="56" max="56" width="6" style="144" bestFit="1" customWidth="1"/>
    <col min="57" max="16384" width="9.140625" style="140"/>
  </cols>
  <sheetData>
    <row r="1" spans="1:56" s="139" customFormat="1" ht="75.75" customHeight="1">
      <c r="A1" s="154" t="s">
        <v>0</v>
      </c>
      <c r="B1" s="147" t="s">
        <v>53</v>
      </c>
      <c r="C1" s="147" t="s">
        <v>1</v>
      </c>
      <c r="D1" s="155" t="s">
        <v>2</v>
      </c>
      <c r="E1" s="155" t="s">
        <v>3</v>
      </c>
      <c r="F1" s="155" t="s">
        <v>4</v>
      </c>
      <c r="G1" s="147" t="s">
        <v>154</v>
      </c>
      <c r="H1" s="147" t="s">
        <v>155</v>
      </c>
      <c r="I1" s="147" t="s">
        <v>156</v>
      </c>
      <c r="J1" s="156" t="s">
        <v>50</v>
      </c>
      <c r="K1" s="156" t="s">
        <v>60</v>
      </c>
      <c r="L1" s="157" t="s">
        <v>5</v>
      </c>
      <c r="M1" s="157" t="s">
        <v>6</v>
      </c>
      <c r="N1" s="157" t="s">
        <v>7</v>
      </c>
      <c r="O1" s="156" t="s">
        <v>57</v>
      </c>
      <c r="P1" s="156" t="s">
        <v>58</v>
      </c>
      <c r="Q1" s="156" t="s">
        <v>59</v>
      </c>
      <c r="R1" s="158" t="s">
        <v>150</v>
      </c>
      <c r="S1" s="158" t="s">
        <v>148</v>
      </c>
      <c r="T1" s="158" t="s">
        <v>149</v>
      </c>
      <c r="U1" s="158" t="s">
        <v>144</v>
      </c>
      <c r="V1" s="158" t="s">
        <v>145</v>
      </c>
      <c r="W1" s="159" t="s">
        <v>19</v>
      </c>
      <c r="X1" s="159" t="s">
        <v>20</v>
      </c>
      <c r="Y1" s="159" t="s">
        <v>21</v>
      </c>
      <c r="Z1" s="159" t="s">
        <v>22</v>
      </c>
      <c r="AA1" s="159" t="s">
        <v>23</v>
      </c>
      <c r="AB1" s="159" t="s">
        <v>24</v>
      </c>
      <c r="AC1" s="147" t="s">
        <v>25</v>
      </c>
      <c r="AD1" s="147" t="s">
        <v>26</v>
      </c>
      <c r="AE1" s="160" t="s">
        <v>27</v>
      </c>
      <c r="AF1" s="145" t="s">
        <v>151</v>
      </c>
      <c r="AG1" s="145" t="s">
        <v>152</v>
      </c>
      <c r="AH1" s="145" t="s">
        <v>153</v>
      </c>
      <c r="AI1" s="146" t="s">
        <v>38</v>
      </c>
      <c r="AJ1" s="146" t="s">
        <v>39</v>
      </c>
      <c r="AK1" s="146" t="s">
        <v>40</v>
      </c>
      <c r="AL1" s="146" t="s">
        <v>44</v>
      </c>
      <c r="AM1" s="146" t="s">
        <v>45</v>
      </c>
      <c r="AN1" s="146" t="s">
        <v>46</v>
      </c>
      <c r="AO1" s="146" t="s">
        <v>47</v>
      </c>
      <c r="AP1" s="146" t="s">
        <v>48</v>
      </c>
      <c r="AQ1" s="146" t="s">
        <v>49</v>
      </c>
      <c r="AR1" s="147" t="s">
        <v>16</v>
      </c>
      <c r="AS1" s="147" t="s">
        <v>17</v>
      </c>
      <c r="AT1" s="147" t="s">
        <v>18</v>
      </c>
      <c r="AU1" s="147" t="s">
        <v>28</v>
      </c>
      <c r="AV1" s="147" t="s">
        <v>29</v>
      </c>
      <c r="AW1" s="147" t="s">
        <v>30</v>
      </c>
      <c r="AX1" s="147" t="s">
        <v>31</v>
      </c>
      <c r="AY1" s="147" t="s">
        <v>32</v>
      </c>
      <c r="AZ1" s="147" t="s">
        <v>33</v>
      </c>
      <c r="BA1" s="141" t="s">
        <v>54</v>
      </c>
      <c r="BB1" s="141" t="s">
        <v>55</v>
      </c>
      <c r="BC1" s="141" t="s">
        <v>56</v>
      </c>
      <c r="BD1" s="142" t="s">
        <v>157</v>
      </c>
    </row>
    <row r="2" spans="1:56" ht="11.25">
      <c r="A2" s="161">
        <v>6</v>
      </c>
      <c r="B2" s="150" t="s">
        <v>146</v>
      </c>
      <c r="C2" s="150" t="s">
        <v>122</v>
      </c>
      <c r="D2" s="162">
        <v>5.1999999999999998E-3</v>
      </c>
      <c r="E2" s="162">
        <v>0.53093999999999997</v>
      </c>
      <c r="F2" s="162">
        <v>0.10623</v>
      </c>
      <c r="G2" s="150">
        <f>'Designs Table'!G8</f>
        <v>1</v>
      </c>
      <c r="H2" s="150">
        <f>'Designs Table'!H8</f>
        <v>13</v>
      </c>
      <c r="I2" s="150">
        <f>'Designs Table'!I8</f>
        <v>2</v>
      </c>
      <c r="J2" s="148">
        <v>11.238723111305118</v>
      </c>
      <c r="K2" s="148">
        <v>3.7222204800507366</v>
      </c>
      <c r="L2" s="163">
        <v>0.2840000000000002</v>
      </c>
      <c r="M2" s="163">
        <v>0.34700000000000025</v>
      </c>
      <c r="N2" s="163">
        <v>0.35100000000000026</v>
      </c>
      <c r="O2" s="164">
        <v>24272359.999999996</v>
      </c>
      <c r="P2" s="164">
        <v>40969949.999999993</v>
      </c>
      <c r="Q2" s="164">
        <v>56389900</v>
      </c>
      <c r="R2" s="164">
        <v>7960304.7493789159</v>
      </c>
      <c r="S2" s="164">
        <v>3.7222204800507366</v>
      </c>
      <c r="T2" s="164">
        <v>9568020</v>
      </c>
      <c r="U2" s="164">
        <v>72485</v>
      </c>
      <c r="V2" s="164">
        <v>595880.1163372423</v>
      </c>
      <c r="W2" s="149">
        <v>0.9007142857142858</v>
      </c>
      <c r="X2" s="149">
        <v>0.9007142857142858</v>
      </c>
      <c r="Y2" s="149">
        <v>0.9007142857142858</v>
      </c>
      <c r="Z2" s="149">
        <v>0.45263157894736844</v>
      </c>
      <c r="AA2" s="149">
        <v>0.58421052631578951</v>
      </c>
      <c r="AB2" s="149">
        <v>0.51578947368421058</v>
      </c>
      <c r="AC2" s="150">
        <v>172</v>
      </c>
      <c r="AD2" s="150">
        <v>222</v>
      </c>
      <c r="AE2" s="165">
        <v>196</v>
      </c>
      <c r="AF2" s="148">
        <v>6.2</v>
      </c>
      <c r="AG2" s="148">
        <v>6.4</v>
      </c>
      <c r="AH2" s="148">
        <v>6.2</v>
      </c>
      <c r="AI2" s="149">
        <v>1.1299999999999999</v>
      </c>
      <c r="AJ2" s="149">
        <v>1.46</v>
      </c>
      <c r="AK2" s="149">
        <v>1.65</v>
      </c>
      <c r="AL2" s="149">
        <v>9.3000000000000007</v>
      </c>
      <c r="AM2" s="149">
        <v>8.17</v>
      </c>
      <c r="AN2" s="149">
        <v>8.76</v>
      </c>
      <c r="AO2" s="149">
        <v>48.3</v>
      </c>
      <c r="AP2" s="149">
        <v>84.5</v>
      </c>
      <c r="AQ2" s="149">
        <v>120</v>
      </c>
      <c r="AR2" s="150">
        <v>24105</v>
      </c>
      <c r="AS2" s="150">
        <v>42454</v>
      </c>
      <c r="AT2" s="150">
        <v>59399</v>
      </c>
      <c r="AU2" s="150">
        <v>50</v>
      </c>
      <c r="AV2" s="150">
        <v>90</v>
      </c>
      <c r="AW2" s="150">
        <v>112</v>
      </c>
      <c r="AX2" s="150">
        <v>1400</v>
      </c>
      <c r="AY2" s="150">
        <v>1900</v>
      </c>
      <c r="AZ2" s="150">
        <v>2200</v>
      </c>
      <c r="BA2" s="150">
        <v>4.6466781578060674</v>
      </c>
      <c r="BB2" s="150">
        <v>4.5609398957593212</v>
      </c>
      <c r="BC2" s="150">
        <v>4.5556065086865107</v>
      </c>
      <c r="BD2" s="150">
        <v>144</v>
      </c>
    </row>
    <row r="3" spans="1:56" ht="11.25">
      <c r="A3" s="161">
        <v>7</v>
      </c>
      <c r="B3" s="150" t="s">
        <v>146</v>
      </c>
      <c r="C3" s="150" t="s">
        <v>122</v>
      </c>
      <c r="D3" s="162">
        <v>0.45726</v>
      </c>
      <c r="E3" s="162">
        <v>0.34475</v>
      </c>
      <c r="F3" s="162">
        <v>0.41802</v>
      </c>
      <c r="G3" s="150">
        <f>'Designs Table'!G9</f>
        <v>4</v>
      </c>
      <c r="H3" s="150">
        <f>'Designs Table'!H9</f>
        <v>9</v>
      </c>
      <c r="I3" s="150">
        <f>'Designs Table'!I9</f>
        <v>7</v>
      </c>
      <c r="J3" s="148">
        <v>11.577940233532839</v>
      </c>
      <c r="K3" s="148">
        <v>4.0049838407105636</v>
      </c>
      <c r="L3" s="163">
        <v>0.2870000000000002</v>
      </c>
      <c r="M3" s="163">
        <v>0.34300000000000025</v>
      </c>
      <c r="N3" s="163">
        <v>0.34800000000000025</v>
      </c>
      <c r="O3" s="164">
        <v>24216849.999999993</v>
      </c>
      <c r="P3" s="164">
        <v>38149859.999999993</v>
      </c>
      <c r="Q3" s="164">
        <v>64763719.999999993</v>
      </c>
      <c r="R3" s="164">
        <v>9123049.1778220069</v>
      </c>
      <c r="S3" s="164">
        <v>4.0049838407105636</v>
      </c>
      <c r="T3" s="164">
        <v>11139744</v>
      </c>
      <c r="U3" s="164">
        <v>84392</v>
      </c>
      <c r="V3" s="164">
        <v>596675.40394646965</v>
      </c>
      <c r="W3" s="149">
        <v>0.9007142857142858</v>
      </c>
      <c r="X3" s="149">
        <v>0.9007142857142858</v>
      </c>
      <c r="Y3" s="149">
        <v>0.9007142857142858</v>
      </c>
      <c r="Z3" s="149">
        <v>0.40526315789473683</v>
      </c>
      <c r="AA3" s="149">
        <v>0.55263157894736847</v>
      </c>
      <c r="AB3" s="149">
        <v>0.73157894736842111</v>
      </c>
      <c r="AC3" s="150">
        <v>154</v>
      </c>
      <c r="AD3" s="150">
        <v>210</v>
      </c>
      <c r="AE3" s="165">
        <v>278</v>
      </c>
      <c r="AF3" s="148">
        <v>5.8</v>
      </c>
      <c r="AG3" s="148">
        <v>5.5</v>
      </c>
      <c r="AH3" s="148">
        <v>5.6</v>
      </c>
      <c r="AI3" s="149">
        <v>1.1100000000000001</v>
      </c>
      <c r="AJ3" s="149">
        <v>1.39</v>
      </c>
      <c r="AK3" s="149">
        <v>1.62</v>
      </c>
      <c r="AL3" s="149">
        <v>9.3000000000000007</v>
      </c>
      <c r="AM3" s="149">
        <v>8.9</v>
      </c>
      <c r="AN3" s="149">
        <v>9</v>
      </c>
      <c r="AO3" s="149">
        <v>52.3</v>
      </c>
      <c r="AP3" s="149">
        <v>79.2</v>
      </c>
      <c r="AQ3" s="149">
        <v>128</v>
      </c>
      <c r="AR3" s="150">
        <v>24044</v>
      </c>
      <c r="AS3" s="150">
        <v>39355</v>
      </c>
      <c r="AT3" s="150">
        <v>68601</v>
      </c>
      <c r="AU3" s="150">
        <v>44</v>
      </c>
      <c r="AV3" s="150">
        <v>80</v>
      </c>
      <c r="AW3" s="150">
        <v>174</v>
      </c>
      <c r="AX3" s="150">
        <v>1400</v>
      </c>
      <c r="AY3" s="150">
        <v>1800</v>
      </c>
      <c r="AZ3" s="150">
        <v>1600</v>
      </c>
      <c r="BA3" s="150">
        <v>4.6428492801125829</v>
      </c>
      <c r="BB3" s="150">
        <v>4.5657901686785189</v>
      </c>
      <c r="BC3" s="150">
        <v>4.560264892130526</v>
      </c>
      <c r="BD3" s="150">
        <v>138</v>
      </c>
    </row>
    <row r="4" spans="1:56" ht="11.25">
      <c r="A4" s="161">
        <v>8</v>
      </c>
      <c r="B4" s="150" t="s">
        <v>146</v>
      </c>
      <c r="C4" s="150" t="s">
        <v>122</v>
      </c>
      <c r="D4" s="162">
        <v>0.32938000000000001</v>
      </c>
      <c r="E4" s="162">
        <v>0.91742999999999997</v>
      </c>
      <c r="F4" s="162">
        <v>0.75004000000000004</v>
      </c>
      <c r="G4" s="150">
        <f>'Designs Table'!G10</f>
        <v>3</v>
      </c>
      <c r="H4" s="150">
        <f>'Designs Table'!H10</f>
        <v>23</v>
      </c>
      <c r="I4" s="150">
        <f>'Designs Table'!I10</f>
        <v>12</v>
      </c>
      <c r="J4" s="148">
        <v>10.625496987622883</v>
      </c>
      <c r="K4" s="148">
        <v>4.0536698290678679</v>
      </c>
      <c r="L4" s="163">
        <v>0.2930000000000002</v>
      </c>
      <c r="M4" s="163">
        <v>0.33400000000000024</v>
      </c>
      <c r="N4" s="163">
        <v>0.34300000000000025</v>
      </c>
      <c r="O4" s="164">
        <v>25738369.999999996</v>
      </c>
      <c r="P4" s="164">
        <v>38907889.999999993</v>
      </c>
      <c r="Q4" s="164">
        <v>55433490</v>
      </c>
      <c r="R4" s="164">
        <v>8284009.9274111101</v>
      </c>
      <c r="S4" s="164">
        <v>4.0536698290678679</v>
      </c>
      <c r="T4" s="164">
        <v>10068168</v>
      </c>
      <c r="U4" s="164">
        <v>76274</v>
      </c>
      <c r="V4" s="164">
        <v>577043.34175995982</v>
      </c>
      <c r="W4" s="149">
        <v>0.9007142857142858</v>
      </c>
      <c r="X4" s="149">
        <v>0.9007142857142858</v>
      </c>
      <c r="Y4" s="149">
        <v>0.9007142857142858</v>
      </c>
      <c r="Z4" s="149">
        <v>0.43684210526315792</v>
      </c>
      <c r="AA4" s="149">
        <v>0.43684210526315792</v>
      </c>
      <c r="AB4" s="149">
        <v>0.64736842105263159</v>
      </c>
      <c r="AC4" s="150">
        <v>166</v>
      </c>
      <c r="AD4" s="150">
        <v>166</v>
      </c>
      <c r="AE4" s="165">
        <v>246</v>
      </c>
      <c r="AF4" s="148">
        <v>6.2</v>
      </c>
      <c r="AG4" s="148">
        <v>5.6</v>
      </c>
      <c r="AH4" s="148">
        <v>6.2</v>
      </c>
      <c r="AI4" s="149">
        <v>1.17</v>
      </c>
      <c r="AJ4" s="149">
        <v>1.43</v>
      </c>
      <c r="AK4" s="149">
        <v>1.7</v>
      </c>
      <c r="AL4" s="149">
        <v>9.3000000000000007</v>
      </c>
      <c r="AM4" s="149">
        <v>7.66</v>
      </c>
      <c r="AN4" s="149">
        <v>8.82</v>
      </c>
      <c r="AO4" s="149">
        <v>52.3</v>
      </c>
      <c r="AP4" s="149">
        <v>102.8</v>
      </c>
      <c r="AQ4" s="149">
        <v>114</v>
      </c>
      <c r="AR4" s="150">
        <v>25716</v>
      </c>
      <c r="AS4" s="150">
        <v>40188</v>
      </c>
      <c r="AT4" s="150">
        <v>58348</v>
      </c>
      <c r="AU4" s="150">
        <v>50</v>
      </c>
      <c r="AV4" s="150">
        <v>73</v>
      </c>
      <c r="AW4" s="150">
        <v>133</v>
      </c>
      <c r="AX4" s="150">
        <v>1400</v>
      </c>
      <c r="AY4" s="150">
        <v>1800</v>
      </c>
      <c r="AZ4" s="150">
        <v>1950</v>
      </c>
      <c r="BA4" s="150">
        <v>4.6348929887801233</v>
      </c>
      <c r="BB4" s="150">
        <v>4.578067693862792</v>
      </c>
      <c r="BC4" s="150">
        <v>4.5665885686767789</v>
      </c>
      <c r="BD4" s="150">
        <v>143</v>
      </c>
    </row>
    <row r="5" spans="1:56" ht="11.25">
      <c r="A5" s="161">
        <v>9</v>
      </c>
      <c r="B5" s="150" t="s">
        <v>146</v>
      </c>
      <c r="C5" s="150" t="s">
        <v>122</v>
      </c>
      <c r="D5" s="162">
        <v>0.17533000000000001</v>
      </c>
      <c r="E5" s="162">
        <v>0.83945000000000003</v>
      </c>
      <c r="F5" s="162">
        <v>0.91771999999999998</v>
      </c>
      <c r="G5" s="150">
        <f>'Designs Table'!G11</f>
        <v>2</v>
      </c>
      <c r="H5" s="150">
        <f>'Designs Table'!H11</f>
        <v>21</v>
      </c>
      <c r="I5" s="150">
        <f>'Designs Table'!I11</f>
        <v>14</v>
      </c>
      <c r="J5" s="148">
        <v>10.627127112437183</v>
      </c>
      <c r="K5" s="148">
        <v>3.7622914225007453</v>
      </c>
      <c r="L5" s="163">
        <v>0.2840000000000002</v>
      </c>
      <c r="M5" s="163">
        <v>0.34000000000000025</v>
      </c>
      <c r="N5" s="163">
        <v>0.34200000000000025</v>
      </c>
      <c r="O5" s="164">
        <v>24380649.999999996</v>
      </c>
      <c r="P5" s="164">
        <v>39992609.999999993</v>
      </c>
      <c r="Q5" s="164">
        <v>55622769.999999993</v>
      </c>
      <c r="R5" s="164">
        <v>8985175.8973005209</v>
      </c>
      <c r="S5" s="164">
        <v>3.7622914225007453</v>
      </c>
      <c r="T5" s="164">
        <v>11049192</v>
      </c>
      <c r="U5" s="164">
        <v>83706</v>
      </c>
      <c r="V5" s="164">
        <v>655396.41223073239</v>
      </c>
      <c r="W5" s="149">
        <v>0.9007142857142858</v>
      </c>
      <c r="X5" s="149">
        <v>0.9007142857142858</v>
      </c>
      <c r="Y5" s="149">
        <v>0.9007142857142858</v>
      </c>
      <c r="Z5" s="149">
        <v>0.44736842105263158</v>
      </c>
      <c r="AA5" s="149">
        <v>0.59473684210526312</v>
      </c>
      <c r="AB5" s="149">
        <v>0.67894736842105263</v>
      </c>
      <c r="AC5" s="150">
        <v>170</v>
      </c>
      <c r="AD5" s="150">
        <v>226</v>
      </c>
      <c r="AE5" s="165">
        <v>258</v>
      </c>
      <c r="AF5" s="148">
        <v>6.2</v>
      </c>
      <c r="AG5" s="148">
        <v>6</v>
      </c>
      <c r="AH5" s="148">
        <v>6.18</v>
      </c>
      <c r="AI5" s="149">
        <v>1.17</v>
      </c>
      <c r="AJ5" s="149">
        <v>1.45</v>
      </c>
      <c r="AK5" s="149">
        <v>1.67</v>
      </c>
      <c r="AL5" s="149">
        <v>9.3000000000000007</v>
      </c>
      <c r="AM5" s="149">
        <v>8.58</v>
      </c>
      <c r="AN5" s="149">
        <v>8.8000000000000007</v>
      </c>
      <c r="AO5" s="149">
        <v>48.3</v>
      </c>
      <c r="AP5" s="149">
        <v>96</v>
      </c>
      <c r="AQ5" s="149">
        <v>127.3</v>
      </c>
      <c r="AR5" s="150">
        <v>24224</v>
      </c>
      <c r="AS5" s="150">
        <v>41380</v>
      </c>
      <c r="AT5" s="150">
        <v>58556</v>
      </c>
      <c r="AU5" s="150">
        <v>50</v>
      </c>
      <c r="AV5" s="150">
        <v>100</v>
      </c>
      <c r="AW5" s="150">
        <v>130</v>
      </c>
      <c r="AX5" s="150">
        <v>1400</v>
      </c>
      <c r="AY5" s="150">
        <v>1000</v>
      </c>
      <c r="AZ5" s="150">
        <v>1900</v>
      </c>
      <c r="BA5" s="150">
        <v>4.6466199198699849</v>
      </c>
      <c r="BB5" s="150">
        <v>4.5700911217840714</v>
      </c>
      <c r="BC5" s="150">
        <v>4.5687161307033639</v>
      </c>
      <c r="BD5" s="150">
        <v>155</v>
      </c>
    </row>
    <row r="6" spans="1:56" ht="11.25">
      <c r="A6" s="161">
        <v>10</v>
      </c>
      <c r="B6" s="150" t="s">
        <v>146</v>
      </c>
      <c r="C6" s="150" t="s">
        <v>122</v>
      </c>
      <c r="D6" s="162">
        <v>0.42948999999999998</v>
      </c>
      <c r="E6" s="162">
        <v>0.29336000000000001</v>
      </c>
      <c r="F6" s="162">
        <v>0.89641000000000004</v>
      </c>
      <c r="G6" s="150">
        <f>'Designs Table'!G12</f>
        <v>4</v>
      </c>
      <c r="H6" s="150">
        <f>'Designs Table'!H12</f>
        <v>8</v>
      </c>
      <c r="I6" s="150">
        <f>'Designs Table'!I12</f>
        <v>14</v>
      </c>
      <c r="J6" s="148">
        <v>10.677380758603025</v>
      </c>
      <c r="K6" s="148">
        <v>3.4525109330538206</v>
      </c>
      <c r="L6" s="163">
        <v>0.2870000000000002</v>
      </c>
      <c r="M6" s="163">
        <v>0.34500000000000025</v>
      </c>
      <c r="N6" s="163">
        <v>0.34200000000000025</v>
      </c>
      <c r="O6" s="164">
        <v>24216849.999999993</v>
      </c>
      <c r="P6" s="164">
        <v>39009809.999999993</v>
      </c>
      <c r="Q6" s="164">
        <v>55622769.999999993</v>
      </c>
      <c r="R6" s="164">
        <v>8972407.0856105015</v>
      </c>
      <c r="S6" s="164">
        <v>3.4525109330538206</v>
      </c>
      <c r="T6" s="164">
        <v>10829940</v>
      </c>
      <c r="U6" s="164">
        <v>82045</v>
      </c>
      <c r="V6" s="164">
        <v>655766.66489889566</v>
      </c>
      <c r="W6" s="149">
        <v>0.9007142857142858</v>
      </c>
      <c r="X6" s="149">
        <v>0.9007142857142858</v>
      </c>
      <c r="Y6" s="149">
        <v>0.9007142857142858</v>
      </c>
      <c r="Z6" s="149">
        <v>0.40526315789473683</v>
      </c>
      <c r="AA6" s="149">
        <v>0.51578947368421058</v>
      </c>
      <c r="AB6" s="149">
        <v>0.67894736842105263</v>
      </c>
      <c r="AC6" s="150">
        <v>154</v>
      </c>
      <c r="AD6" s="150">
        <v>196</v>
      </c>
      <c r="AE6" s="165">
        <v>258</v>
      </c>
      <c r="AF6" s="148">
        <v>5.8</v>
      </c>
      <c r="AG6" s="148">
        <v>5.5</v>
      </c>
      <c r="AH6" s="148">
        <v>6.18</v>
      </c>
      <c r="AI6" s="149">
        <v>1.1100000000000001</v>
      </c>
      <c r="AJ6" s="149">
        <v>1.47</v>
      </c>
      <c r="AK6" s="149">
        <v>1.67</v>
      </c>
      <c r="AL6" s="149">
        <v>9.3000000000000007</v>
      </c>
      <c r="AM6" s="149">
        <v>9.15</v>
      </c>
      <c r="AN6" s="149">
        <v>8.8000000000000007</v>
      </c>
      <c r="AO6" s="149">
        <v>52.3</v>
      </c>
      <c r="AP6" s="149">
        <v>79.2</v>
      </c>
      <c r="AQ6" s="149">
        <v>127.3</v>
      </c>
      <c r="AR6" s="150">
        <v>24044</v>
      </c>
      <c r="AS6" s="150">
        <v>40300</v>
      </c>
      <c r="AT6" s="150">
        <v>58556</v>
      </c>
      <c r="AU6" s="150">
        <v>44</v>
      </c>
      <c r="AV6" s="150">
        <v>80</v>
      </c>
      <c r="AW6" s="150">
        <v>130</v>
      </c>
      <c r="AX6" s="150">
        <v>1400</v>
      </c>
      <c r="AY6" s="150">
        <v>1800</v>
      </c>
      <c r="AZ6" s="150">
        <v>1900</v>
      </c>
      <c r="BA6" s="150">
        <v>4.6428492801125829</v>
      </c>
      <c r="BB6" s="150">
        <v>4.5632539217614347</v>
      </c>
      <c r="BC6" s="150">
        <v>4.5687161307033639</v>
      </c>
      <c r="BD6" s="150">
        <v>155</v>
      </c>
    </row>
    <row r="7" spans="1:56" ht="11.25">
      <c r="A7" s="161">
        <v>11</v>
      </c>
      <c r="B7" s="150" t="s">
        <v>146</v>
      </c>
      <c r="C7" s="150" t="s">
        <v>122</v>
      </c>
      <c r="D7" s="162">
        <v>0.21623000000000001</v>
      </c>
      <c r="E7" s="162">
        <v>0.20885000000000001</v>
      </c>
      <c r="F7" s="162">
        <v>0.32433000000000001</v>
      </c>
      <c r="G7" s="150">
        <f>'Designs Table'!G13</f>
        <v>2</v>
      </c>
      <c r="H7" s="150">
        <f>'Designs Table'!H13</f>
        <v>6</v>
      </c>
      <c r="I7" s="150">
        <f>'Designs Table'!I13</f>
        <v>5</v>
      </c>
      <c r="J7" s="148">
        <v>10.383678097920486</v>
      </c>
      <c r="K7" s="148">
        <v>3.1313325238760528</v>
      </c>
      <c r="L7" s="163">
        <v>0.2840000000000002</v>
      </c>
      <c r="M7" s="163">
        <v>0.33800000000000024</v>
      </c>
      <c r="N7" s="163">
        <v>0.34600000000000025</v>
      </c>
      <c r="O7" s="164">
        <v>24380649.999999996</v>
      </c>
      <c r="P7" s="164">
        <v>37336319.999999993</v>
      </c>
      <c r="Q7" s="164">
        <v>54339670</v>
      </c>
      <c r="R7" s="164">
        <v>8447555.4707409628</v>
      </c>
      <c r="S7" s="164">
        <v>3.1313325238760528</v>
      </c>
      <c r="T7" s="164">
        <v>9973920</v>
      </c>
      <c r="U7" s="164">
        <v>75560</v>
      </c>
      <c r="V7" s="164">
        <v>645114.9804522855</v>
      </c>
      <c r="W7" s="149">
        <v>0.9007142857142858</v>
      </c>
      <c r="X7" s="149">
        <v>0.9007142857142858</v>
      </c>
      <c r="Y7" s="149">
        <v>0.9007142857142858</v>
      </c>
      <c r="Z7" s="149">
        <v>0.44736842105263158</v>
      </c>
      <c r="AA7" s="149">
        <v>0.5</v>
      </c>
      <c r="AB7" s="149">
        <v>0.64736842105263159</v>
      </c>
      <c r="AC7" s="150">
        <v>170</v>
      </c>
      <c r="AD7" s="150">
        <v>190</v>
      </c>
      <c r="AE7" s="165">
        <v>246</v>
      </c>
      <c r="AF7" s="148">
        <v>6.2</v>
      </c>
      <c r="AG7" s="148">
        <v>5.36</v>
      </c>
      <c r="AH7" s="148">
        <v>5.79</v>
      </c>
      <c r="AI7" s="149">
        <v>1.17</v>
      </c>
      <c r="AJ7" s="149">
        <v>1.39</v>
      </c>
      <c r="AK7" s="149">
        <v>1.57</v>
      </c>
      <c r="AL7" s="149">
        <v>9.3000000000000007</v>
      </c>
      <c r="AM7" s="149">
        <v>8.82</v>
      </c>
      <c r="AN7" s="149">
        <v>9.7799999999999994</v>
      </c>
      <c r="AO7" s="149">
        <v>48.3</v>
      </c>
      <c r="AP7" s="149">
        <v>76.400000000000006</v>
      </c>
      <c r="AQ7" s="149">
        <v>109.4</v>
      </c>
      <c r="AR7" s="150">
        <v>24224</v>
      </c>
      <c r="AS7" s="150">
        <v>38461</v>
      </c>
      <c r="AT7" s="150">
        <v>57146</v>
      </c>
      <c r="AU7" s="150">
        <v>50</v>
      </c>
      <c r="AV7" s="150">
        <v>74</v>
      </c>
      <c r="AW7" s="150">
        <v>124</v>
      </c>
      <c r="AX7" s="150">
        <v>1400</v>
      </c>
      <c r="AY7" s="150">
        <v>1830</v>
      </c>
      <c r="AZ7" s="150">
        <v>1900</v>
      </c>
      <c r="BA7" s="150">
        <v>4.6466199198699849</v>
      </c>
      <c r="BB7" s="150">
        <v>4.572229006213405</v>
      </c>
      <c r="BC7" s="150">
        <v>4.5628837996963263</v>
      </c>
      <c r="BD7" s="150">
        <v>154</v>
      </c>
    </row>
    <row r="8" spans="1:56" ht="11.25">
      <c r="A8" s="161">
        <v>12</v>
      </c>
      <c r="B8" s="150" t="s">
        <v>146</v>
      </c>
      <c r="C8" s="150" t="s">
        <v>122</v>
      </c>
      <c r="D8" s="162">
        <v>3.4430000000000002E-2</v>
      </c>
      <c r="E8" s="162">
        <v>0.37809999999999999</v>
      </c>
      <c r="F8" s="162">
        <v>0.93988000000000005</v>
      </c>
      <c r="G8" s="150">
        <f>'Designs Table'!G14</f>
        <v>1</v>
      </c>
      <c r="H8" s="150">
        <f>'Designs Table'!H14</f>
        <v>10</v>
      </c>
      <c r="I8" s="150">
        <f>'Designs Table'!I14</f>
        <v>15</v>
      </c>
      <c r="J8" s="148">
        <v>10.288974904909763</v>
      </c>
      <c r="K8" s="148">
        <v>3.4672420383900997</v>
      </c>
      <c r="L8" s="163">
        <v>0.2840000000000002</v>
      </c>
      <c r="M8" s="163">
        <v>0.34600000000000025</v>
      </c>
      <c r="N8" s="163">
        <v>0.34000000000000025</v>
      </c>
      <c r="O8" s="164">
        <v>24272359.999999996</v>
      </c>
      <c r="P8" s="164">
        <v>40237399.999999993</v>
      </c>
      <c r="Q8" s="164">
        <v>50556800</v>
      </c>
      <c r="R8" s="164">
        <v>8400489.1434646957</v>
      </c>
      <c r="S8" s="164">
        <v>3.4672420383900997</v>
      </c>
      <c r="T8" s="164">
        <v>10139580</v>
      </c>
      <c r="U8" s="164">
        <v>76815</v>
      </c>
      <c r="V8" s="164">
        <v>652968.26903588767</v>
      </c>
      <c r="W8" s="149">
        <v>0.9007142857142858</v>
      </c>
      <c r="X8" s="149">
        <v>0.9007142857142858</v>
      </c>
      <c r="Y8" s="149">
        <v>0.9007142857142858</v>
      </c>
      <c r="Z8" s="149">
        <v>0.45263157894736844</v>
      </c>
      <c r="AA8" s="149">
        <v>0.51578947368421058</v>
      </c>
      <c r="AB8" s="149">
        <v>0.64210526315789473</v>
      </c>
      <c r="AC8" s="150">
        <v>172</v>
      </c>
      <c r="AD8" s="150">
        <v>196</v>
      </c>
      <c r="AE8" s="165">
        <v>244</v>
      </c>
      <c r="AF8" s="148">
        <v>6.2</v>
      </c>
      <c r="AG8" s="148">
        <v>5.58</v>
      </c>
      <c r="AH8" s="148">
        <v>6.46</v>
      </c>
      <c r="AI8" s="149">
        <v>1.1299999999999999</v>
      </c>
      <c r="AJ8" s="149">
        <v>1.43</v>
      </c>
      <c r="AK8" s="149">
        <v>1.57</v>
      </c>
      <c r="AL8" s="149">
        <v>9.3000000000000007</v>
      </c>
      <c r="AM8" s="149">
        <v>9.09</v>
      </c>
      <c r="AN8" s="149">
        <v>9.07</v>
      </c>
      <c r="AO8" s="149">
        <v>48.3</v>
      </c>
      <c r="AP8" s="149">
        <v>81.2</v>
      </c>
      <c r="AQ8" s="149">
        <v>108.5</v>
      </c>
      <c r="AR8" s="150">
        <v>24105</v>
      </c>
      <c r="AS8" s="150">
        <v>41649</v>
      </c>
      <c r="AT8" s="150">
        <v>52989</v>
      </c>
      <c r="AU8" s="150">
        <v>50</v>
      </c>
      <c r="AV8" s="150">
        <v>84</v>
      </c>
      <c r="AW8" s="150">
        <v>115</v>
      </c>
      <c r="AX8" s="150">
        <v>1400</v>
      </c>
      <c r="AY8" s="150">
        <v>1800</v>
      </c>
      <c r="AZ8" s="150">
        <v>2000</v>
      </c>
      <c r="BA8" s="150">
        <v>4.6466781578060674</v>
      </c>
      <c r="BB8" s="150">
        <v>4.5620576117938656</v>
      </c>
      <c r="BC8" s="150">
        <v>4.571089205427918</v>
      </c>
      <c r="BD8" s="150">
        <v>155</v>
      </c>
    </row>
    <row r="9" spans="1:56" ht="11.25">
      <c r="A9" s="161">
        <v>13</v>
      </c>
      <c r="B9" s="150" t="s">
        <v>146</v>
      </c>
      <c r="C9" s="150" t="s">
        <v>122</v>
      </c>
      <c r="D9" s="162">
        <v>0.50119000000000002</v>
      </c>
      <c r="E9" s="162">
        <v>7.4400000000000004E-3</v>
      </c>
      <c r="F9" s="162">
        <v>0.69323000000000001</v>
      </c>
      <c r="G9" s="150">
        <f>'Designs Table'!G15</f>
        <v>4</v>
      </c>
      <c r="H9" s="150">
        <f>'Designs Table'!H15</f>
        <v>1</v>
      </c>
      <c r="I9" s="150">
        <f>'Designs Table'!I15</f>
        <v>11</v>
      </c>
      <c r="J9" s="148">
        <v>10.917410926716157</v>
      </c>
      <c r="K9" s="148">
        <v>3.3228450075554221</v>
      </c>
      <c r="L9" s="163">
        <v>0.2870000000000002</v>
      </c>
      <c r="M9" s="163">
        <v>0.34000000000000025</v>
      </c>
      <c r="N9" s="163">
        <v>0.35000000000000026</v>
      </c>
      <c r="O9" s="164">
        <v>24216849.999999993</v>
      </c>
      <c r="P9" s="164">
        <v>38292730</v>
      </c>
      <c r="Q9" s="164">
        <v>57064210</v>
      </c>
      <c r="R9" s="164">
        <v>7849113.2289167009</v>
      </c>
      <c r="S9" s="164">
        <v>3.3228450075554221</v>
      </c>
      <c r="T9" s="164">
        <v>9091368</v>
      </c>
      <c r="U9" s="164">
        <v>68874</v>
      </c>
      <c r="V9" s="164">
        <v>542806.80399166956</v>
      </c>
      <c r="W9" s="149">
        <v>0.9007142857142858</v>
      </c>
      <c r="X9" s="149">
        <v>0.9007142857142858</v>
      </c>
      <c r="Y9" s="149">
        <v>0.9007142857142858</v>
      </c>
      <c r="Z9" s="149">
        <v>0.40526315789473683</v>
      </c>
      <c r="AA9" s="149">
        <v>0.45263157894736844</v>
      </c>
      <c r="AB9" s="149">
        <v>0.58947368421052626</v>
      </c>
      <c r="AC9" s="150">
        <v>154</v>
      </c>
      <c r="AD9" s="150">
        <v>172</v>
      </c>
      <c r="AE9" s="165">
        <v>224</v>
      </c>
      <c r="AF9" s="148">
        <v>5.8</v>
      </c>
      <c r="AG9" s="148">
        <v>4.92</v>
      </c>
      <c r="AH9" s="148">
        <v>5.95</v>
      </c>
      <c r="AI9" s="149">
        <v>1.1100000000000001</v>
      </c>
      <c r="AJ9" s="149">
        <v>1.34</v>
      </c>
      <c r="AK9" s="149">
        <v>1.69</v>
      </c>
      <c r="AL9" s="149">
        <v>9.3000000000000007</v>
      </c>
      <c r="AM9" s="149">
        <v>8.25</v>
      </c>
      <c r="AN9" s="149">
        <v>8.7200000000000006</v>
      </c>
      <c r="AO9" s="149">
        <v>52.3</v>
      </c>
      <c r="AP9" s="149">
        <v>91.5</v>
      </c>
      <c r="AQ9" s="149">
        <v>108.2</v>
      </c>
      <c r="AR9" s="150">
        <v>24044</v>
      </c>
      <c r="AS9" s="150">
        <v>39512</v>
      </c>
      <c r="AT9" s="150">
        <v>60140</v>
      </c>
      <c r="AU9" s="150">
        <v>44</v>
      </c>
      <c r="AV9" s="150">
        <v>77</v>
      </c>
      <c r="AW9" s="150">
        <v>126</v>
      </c>
      <c r="AX9" s="150">
        <v>1400</v>
      </c>
      <c r="AY9" s="150">
        <v>1700</v>
      </c>
      <c r="AZ9" s="150">
        <v>1600</v>
      </c>
      <c r="BA9" s="150">
        <v>4.6428492801125829</v>
      </c>
      <c r="BB9" s="150">
        <v>4.5701606820517844</v>
      </c>
      <c r="BC9" s="150">
        <v>4.5564661915499665</v>
      </c>
      <c r="BD9" s="150">
        <v>133</v>
      </c>
    </row>
    <row r="10" spans="1:56" ht="11.25">
      <c r="A10" s="161">
        <v>14</v>
      </c>
      <c r="B10" s="150" t="s">
        <v>146</v>
      </c>
      <c r="C10" s="150" t="s">
        <v>122</v>
      </c>
      <c r="D10" s="162">
        <v>0.15293000000000001</v>
      </c>
      <c r="E10" s="162">
        <v>0.56105000000000005</v>
      </c>
      <c r="F10" s="162">
        <v>0.65459999999999996</v>
      </c>
      <c r="G10" s="150">
        <f>'Designs Table'!G16</f>
        <v>2</v>
      </c>
      <c r="H10" s="150">
        <f>'Designs Table'!H16</f>
        <v>14</v>
      </c>
      <c r="I10" s="150">
        <f>'Designs Table'!I16</f>
        <v>10</v>
      </c>
      <c r="J10" s="148">
        <v>11.520051951728215</v>
      </c>
      <c r="K10" s="148">
        <v>3.9149721286015984</v>
      </c>
      <c r="L10" s="163">
        <v>0.2840000000000002</v>
      </c>
      <c r="M10" s="163">
        <v>0.35800000000000026</v>
      </c>
      <c r="N10" s="163">
        <v>0.34100000000000025</v>
      </c>
      <c r="O10" s="164">
        <v>24380649.999999996</v>
      </c>
      <c r="P10" s="164">
        <v>47381809.999999993</v>
      </c>
      <c r="Q10" s="164">
        <v>53055660</v>
      </c>
      <c r="R10" s="164">
        <v>8528210.1235773694</v>
      </c>
      <c r="S10" s="164">
        <v>3.9149721286015984</v>
      </c>
      <c r="T10" s="164">
        <v>10396584</v>
      </c>
      <c r="U10" s="164">
        <v>78762</v>
      </c>
      <c r="V10" s="164">
        <v>605924.30885707389</v>
      </c>
      <c r="W10" s="149">
        <v>0.9007142857142858</v>
      </c>
      <c r="X10" s="149">
        <v>0.9007142857142858</v>
      </c>
      <c r="Y10" s="149">
        <v>0.9007142857142858</v>
      </c>
      <c r="Z10" s="149">
        <v>0.44736842105263158</v>
      </c>
      <c r="AA10" s="149">
        <v>0.58947368421052626</v>
      </c>
      <c r="AB10" s="149">
        <v>0.60526315789473684</v>
      </c>
      <c r="AC10" s="150">
        <v>170</v>
      </c>
      <c r="AD10" s="150">
        <v>224</v>
      </c>
      <c r="AE10" s="165">
        <v>230</v>
      </c>
      <c r="AF10" s="148">
        <v>6.2</v>
      </c>
      <c r="AG10" s="148">
        <v>5.47</v>
      </c>
      <c r="AH10" s="148">
        <v>6.4</v>
      </c>
      <c r="AI10" s="149">
        <v>1.17</v>
      </c>
      <c r="AJ10" s="149">
        <v>1.55</v>
      </c>
      <c r="AK10" s="149">
        <v>1.59</v>
      </c>
      <c r="AL10" s="149">
        <v>9.3000000000000007</v>
      </c>
      <c r="AM10" s="149">
        <v>8.43</v>
      </c>
      <c r="AN10" s="149">
        <v>9.35</v>
      </c>
      <c r="AO10" s="149">
        <v>48.3</v>
      </c>
      <c r="AP10" s="149">
        <v>100</v>
      </c>
      <c r="AQ10" s="149">
        <v>121.5</v>
      </c>
      <c r="AR10" s="150">
        <v>24224</v>
      </c>
      <c r="AS10" s="150">
        <v>49500</v>
      </c>
      <c r="AT10" s="150">
        <v>55735</v>
      </c>
      <c r="AU10" s="150">
        <v>50</v>
      </c>
      <c r="AV10" s="150">
        <v>104</v>
      </c>
      <c r="AW10" s="150">
        <v>120</v>
      </c>
      <c r="AX10" s="150">
        <v>1400</v>
      </c>
      <c r="AY10" s="150">
        <v>1900</v>
      </c>
      <c r="AZ10" s="150">
        <v>1800</v>
      </c>
      <c r="BA10" s="150">
        <v>4.6466199198699849</v>
      </c>
      <c r="BB10" s="150">
        <v>4.5456424618977813</v>
      </c>
      <c r="BC10" s="150">
        <v>4.5696597899048559</v>
      </c>
      <c r="BD10" s="150">
        <v>145</v>
      </c>
    </row>
    <row r="11" spans="1:56" ht="11.25">
      <c r="A11" s="161">
        <v>18</v>
      </c>
      <c r="B11" s="150" t="s">
        <v>146</v>
      </c>
      <c r="C11" s="150" t="s">
        <v>122</v>
      </c>
      <c r="D11" s="162">
        <v>0.27228000000000002</v>
      </c>
      <c r="E11" s="162">
        <v>0.41469</v>
      </c>
      <c r="F11" s="162">
        <v>0.18812999999999999</v>
      </c>
      <c r="G11" s="150">
        <f>'Designs Table'!G20</f>
        <v>2</v>
      </c>
      <c r="H11" s="150">
        <f>'Designs Table'!H20</f>
        <v>10</v>
      </c>
      <c r="I11" s="150">
        <f>'Designs Table'!I20</f>
        <v>3</v>
      </c>
      <c r="J11" s="148">
        <v>11.312297433649716</v>
      </c>
      <c r="K11" s="148">
        <v>3.602371168198276</v>
      </c>
      <c r="L11" s="163">
        <v>0.2840000000000002</v>
      </c>
      <c r="M11" s="163">
        <v>0.34600000000000025</v>
      </c>
      <c r="N11" s="163">
        <v>0.34700000000000025</v>
      </c>
      <c r="O11" s="164">
        <v>24380649.999999996</v>
      </c>
      <c r="P11" s="164">
        <v>40237399.999999993</v>
      </c>
      <c r="Q11" s="164">
        <v>59453869.999999993</v>
      </c>
      <c r="R11" s="164">
        <v>8663882.9811819065</v>
      </c>
      <c r="S11" s="164">
        <v>3.602371168198276</v>
      </c>
      <c r="T11" s="164">
        <v>10377708.000000002</v>
      </c>
      <c r="U11" s="164">
        <v>78619</v>
      </c>
      <c r="V11" s="164">
        <v>605132.53707573586</v>
      </c>
      <c r="W11" s="149">
        <v>0.9007142857142858</v>
      </c>
      <c r="X11" s="149">
        <v>0.9007142857142858</v>
      </c>
      <c r="Y11" s="149">
        <v>0.9007142857142858</v>
      </c>
      <c r="Z11" s="149">
        <v>0.44736842105263158</v>
      </c>
      <c r="AA11" s="149">
        <v>0.51578947368421058</v>
      </c>
      <c r="AB11" s="149">
        <v>0.67894736842105263</v>
      </c>
      <c r="AC11" s="150">
        <v>170</v>
      </c>
      <c r="AD11" s="150">
        <v>196</v>
      </c>
      <c r="AE11" s="165">
        <v>258</v>
      </c>
      <c r="AF11" s="148">
        <v>6.2</v>
      </c>
      <c r="AG11" s="148">
        <v>5.58</v>
      </c>
      <c r="AH11" s="148">
        <v>6.2</v>
      </c>
      <c r="AI11" s="149">
        <v>1.17</v>
      </c>
      <c r="AJ11" s="149">
        <v>1.43</v>
      </c>
      <c r="AK11" s="149">
        <v>1.66</v>
      </c>
      <c r="AL11" s="149">
        <v>9.3000000000000007</v>
      </c>
      <c r="AM11" s="149">
        <v>9.09</v>
      </c>
      <c r="AN11" s="149">
        <v>9.1</v>
      </c>
      <c r="AO11" s="149">
        <v>48.3</v>
      </c>
      <c r="AP11" s="149">
        <v>81.2</v>
      </c>
      <c r="AQ11" s="149">
        <v>120.3</v>
      </c>
      <c r="AR11" s="150">
        <v>24224</v>
      </c>
      <c r="AS11" s="150">
        <v>41649</v>
      </c>
      <c r="AT11" s="150">
        <v>62766</v>
      </c>
      <c r="AU11" s="150">
        <v>50</v>
      </c>
      <c r="AV11" s="150">
        <v>84</v>
      </c>
      <c r="AW11" s="150">
        <v>144</v>
      </c>
      <c r="AX11" s="150">
        <v>1400</v>
      </c>
      <c r="AY11" s="150">
        <v>1800</v>
      </c>
      <c r="AZ11" s="150">
        <v>1800</v>
      </c>
      <c r="BA11" s="150">
        <v>4.6466199198699849</v>
      </c>
      <c r="BB11" s="150">
        <v>4.5620576117938656</v>
      </c>
      <c r="BC11" s="150">
        <v>4.5607926996931729</v>
      </c>
      <c r="BD11" s="150">
        <v>142</v>
      </c>
    </row>
    <row r="12" spans="1:56" ht="11.25">
      <c r="A12" s="161">
        <v>20</v>
      </c>
      <c r="B12" s="150" t="s">
        <v>146</v>
      </c>
      <c r="C12" s="150" t="s">
        <v>122</v>
      </c>
      <c r="D12" s="162">
        <v>7.1160000000000001E-2</v>
      </c>
      <c r="E12" s="162">
        <v>3.6819999999999999E-2</v>
      </c>
      <c r="F12" s="162">
        <v>0.24833</v>
      </c>
      <c r="G12" s="150">
        <f>'Designs Table'!G22</f>
        <v>1</v>
      </c>
      <c r="H12" s="150">
        <f>'Designs Table'!H22</f>
        <v>1</v>
      </c>
      <c r="I12" s="150">
        <f>'Designs Table'!I22</f>
        <v>4</v>
      </c>
      <c r="J12" s="148">
        <v>11.072284660739424</v>
      </c>
      <c r="K12" s="148">
        <v>3.6417530150522239</v>
      </c>
      <c r="L12" s="163">
        <v>0.2840000000000002</v>
      </c>
      <c r="M12" s="163">
        <v>0.33700000000000024</v>
      </c>
      <c r="N12" s="163">
        <v>0.34800000000000025</v>
      </c>
      <c r="O12" s="164">
        <v>24272359.999999996</v>
      </c>
      <c r="P12" s="164">
        <v>38292730</v>
      </c>
      <c r="Q12" s="164">
        <v>60775190</v>
      </c>
      <c r="R12" s="164">
        <v>8680555.6056793034</v>
      </c>
      <c r="S12" s="164">
        <v>3.6417530150522239</v>
      </c>
      <c r="T12" s="164">
        <v>10377312</v>
      </c>
      <c r="U12" s="164">
        <v>78616</v>
      </c>
      <c r="V12" s="164">
        <v>592649.69199357205</v>
      </c>
      <c r="W12" s="149">
        <v>0.9007142857142858</v>
      </c>
      <c r="X12" s="149">
        <v>0.9007142857142858</v>
      </c>
      <c r="Y12" s="149">
        <v>0.9007142857142858</v>
      </c>
      <c r="Z12" s="149">
        <v>0.45263157894736844</v>
      </c>
      <c r="AA12" s="149">
        <v>0.45263157894736844</v>
      </c>
      <c r="AB12" s="149">
        <v>0.67894736842105263</v>
      </c>
      <c r="AC12" s="150">
        <v>172</v>
      </c>
      <c r="AD12" s="150">
        <v>172</v>
      </c>
      <c r="AE12" s="165">
        <v>258</v>
      </c>
      <c r="AF12" s="148">
        <v>6.2</v>
      </c>
      <c r="AG12" s="148">
        <v>4.92</v>
      </c>
      <c r="AH12" s="148">
        <v>6.25</v>
      </c>
      <c r="AI12" s="149">
        <v>1.1299999999999999</v>
      </c>
      <c r="AJ12" s="149">
        <v>1.34</v>
      </c>
      <c r="AK12" s="149">
        <v>1.66</v>
      </c>
      <c r="AL12" s="149">
        <v>9.3000000000000007</v>
      </c>
      <c r="AM12" s="149">
        <v>8.25</v>
      </c>
      <c r="AN12" s="149">
        <v>9.1</v>
      </c>
      <c r="AO12" s="149">
        <v>48.3</v>
      </c>
      <c r="AP12" s="149">
        <v>91.5</v>
      </c>
      <c r="AQ12" s="149">
        <v>130.30000000000001</v>
      </c>
      <c r="AR12" s="150">
        <v>24105</v>
      </c>
      <c r="AS12" s="150">
        <v>39512</v>
      </c>
      <c r="AT12" s="150">
        <v>64218</v>
      </c>
      <c r="AU12" s="150">
        <v>50</v>
      </c>
      <c r="AV12" s="150">
        <v>77</v>
      </c>
      <c r="AW12" s="150">
        <v>144</v>
      </c>
      <c r="AX12" s="150">
        <v>1400</v>
      </c>
      <c r="AY12" s="150">
        <v>1700</v>
      </c>
      <c r="AZ12" s="150">
        <v>1800</v>
      </c>
      <c r="BA12" s="150">
        <v>4.6466781578060674</v>
      </c>
      <c r="BB12" s="150">
        <v>4.5741285951840922</v>
      </c>
      <c r="BC12" s="150">
        <v>4.560088651606728</v>
      </c>
      <c r="BD12" s="150">
        <v>143</v>
      </c>
    </row>
    <row r="13" spans="1:56" ht="11.25">
      <c r="A13" s="161">
        <v>22</v>
      </c>
      <c r="B13" s="150" t="s">
        <v>146</v>
      </c>
      <c r="C13" s="150" t="s">
        <v>122</v>
      </c>
      <c r="D13" s="162">
        <v>0.36456</v>
      </c>
      <c r="E13" s="162">
        <v>9.0789999999999996E-2</v>
      </c>
      <c r="F13" s="162">
        <v>0.21021999999999999</v>
      </c>
      <c r="G13" s="150">
        <f>'Designs Table'!G24</f>
        <v>3</v>
      </c>
      <c r="H13" s="150">
        <f>'Designs Table'!H24</f>
        <v>3</v>
      </c>
      <c r="I13" s="150">
        <f>'Designs Table'!I24</f>
        <v>4</v>
      </c>
      <c r="J13" s="148">
        <v>12.310351074686604</v>
      </c>
      <c r="K13" s="148">
        <v>3.6660538140244867</v>
      </c>
      <c r="L13" s="163">
        <v>0.2930000000000002</v>
      </c>
      <c r="M13" s="163">
        <v>0.35400000000000026</v>
      </c>
      <c r="N13" s="163">
        <v>0.34800000000000025</v>
      </c>
      <c r="O13" s="164">
        <v>25738369.999999996</v>
      </c>
      <c r="P13" s="164">
        <v>45245129.999999993</v>
      </c>
      <c r="Q13" s="164">
        <v>60775190</v>
      </c>
      <c r="R13" s="164">
        <v>8721433.5542026442</v>
      </c>
      <c r="S13" s="164">
        <v>3.6660538140244867</v>
      </c>
      <c r="T13" s="164">
        <v>10397376.000000002</v>
      </c>
      <c r="U13" s="164">
        <v>78768</v>
      </c>
      <c r="V13" s="164">
        <v>580377.33795098145</v>
      </c>
      <c r="W13" s="149">
        <v>0.9007142857142858</v>
      </c>
      <c r="X13" s="149">
        <v>0.9007142857142858</v>
      </c>
      <c r="Y13" s="149">
        <v>0.9007142857142858</v>
      </c>
      <c r="Z13" s="149">
        <v>0.43684210526315792</v>
      </c>
      <c r="AA13" s="149">
        <v>0.5368421052631579</v>
      </c>
      <c r="AB13" s="149">
        <v>0.67894736842105263</v>
      </c>
      <c r="AC13" s="150">
        <v>166</v>
      </c>
      <c r="AD13" s="150">
        <v>204</v>
      </c>
      <c r="AE13" s="165">
        <v>258</v>
      </c>
      <c r="AF13" s="148">
        <v>6.2</v>
      </c>
      <c r="AG13" s="148">
        <v>5.71</v>
      </c>
      <c r="AH13" s="148">
        <v>6.25</v>
      </c>
      <c r="AI13" s="149">
        <v>1.17</v>
      </c>
      <c r="AJ13" s="149">
        <v>1.51</v>
      </c>
      <c r="AK13" s="149">
        <v>1.66</v>
      </c>
      <c r="AL13" s="149">
        <v>9.3000000000000007</v>
      </c>
      <c r="AM13" s="149">
        <v>8.56</v>
      </c>
      <c r="AN13" s="149">
        <v>9.1</v>
      </c>
      <c r="AO13" s="149">
        <v>52.3</v>
      </c>
      <c r="AP13" s="149">
        <v>96.2</v>
      </c>
      <c r="AQ13" s="149">
        <v>130.30000000000001</v>
      </c>
      <c r="AR13" s="150">
        <v>25716</v>
      </c>
      <c r="AS13" s="150">
        <v>47152</v>
      </c>
      <c r="AT13" s="150">
        <v>64218</v>
      </c>
      <c r="AU13" s="150">
        <v>50</v>
      </c>
      <c r="AV13" s="150">
        <v>92</v>
      </c>
      <c r="AW13" s="150">
        <v>144</v>
      </c>
      <c r="AX13" s="150">
        <v>1400</v>
      </c>
      <c r="AY13" s="150">
        <v>2200</v>
      </c>
      <c r="AZ13" s="150">
        <v>1800</v>
      </c>
      <c r="BA13" s="150">
        <v>4.6348929887801233</v>
      </c>
      <c r="BB13" s="150">
        <v>4.5506041754122153</v>
      </c>
      <c r="BC13" s="150">
        <v>4.560088651606728</v>
      </c>
      <c r="BD13" s="150">
        <v>138</v>
      </c>
    </row>
    <row r="14" spans="1:56" ht="11.25">
      <c r="A14" s="161">
        <v>24</v>
      </c>
      <c r="B14" s="150" t="s">
        <v>146</v>
      </c>
      <c r="C14" s="150" t="s">
        <v>122</v>
      </c>
      <c r="D14" s="162">
        <v>0.25495000000000001</v>
      </c>
      <c r="E14" s="162">
        <v>0.77705999999999997</v>
      </c>
      <c r="F14" s="162">
        <v>0.52349000000000001</v>
      </c>
      <c r="G14" s="150">
        <f>'Designs Table'!G26</f>
        <v>2</v>
      </c>
      <c r="H14" s="150">
        <f>'Designs Table'!H26</f>
        <v>19</v>
      </c>
      <c r="I14" s="150">
        <f>'Designs Table'!I26</f>
        <v>8</v>
      </c>
      <c r="J14" s="148">
        <v>10.671359203432663</v>
      </c>
      <c r="K14" s="148">
        <v>3.8644236135278329</v>
      </c>
      <c r="L14" s="163">
        <v>0.2840000000000002</v>
      </c>
      <c r="M14" s="163">
        <v>0.34200000000000025</v>
      </c>
      <c r="N14" s="163">
        <v>0.34500000000000025</v>
      </c>
      <c r="O14" s="164">
        <v>24380649.999999996</v>
      </c>
      <c r="P14" s="164">
        <v>40607769.999999993</v>
      </c>
      <c r="Q14" s="164">
        <v>53893770</v>
      </c>
      <c r="R14" s="164">
        <v>8483223.4436469488</v>
      </c>
      <c r="S14" s="164">
        <v>3.8644236135278329</v>
      </c>
      <c r="T14" s="164">
        <v>10386816</v>
      </c>
      <c r="U14" s="164">
        <v>78688</v>
      </c>
      <c r="V14" s="164">
        <v>626009.2690140896</v>
      </c>
      <c r="W14" s="149">
        <v>0.9007142857142858</v>
      </c>
      <c r="X14" s="149">
        <v>0.9007142857142858</v>
      </c>
      <c r="Y14" s="149">
        <v>0.9007142857142858</v>
      </c>
      <c r="Z14" s="149">
        <v>0.44736842105263158</v>
      </c>
      <c r="AA14" s="149">
        <v>0.58947368421052626</v>
      </c>
      <c r="AB14" s="149">
        <v>0.60526315789473684</v>
      </c>
      <c r="AC14" s="150">
        <v>170</v>
      </c>
      <c r="AD14" s="150">
        <v>224</v>
      </c>
      <c r="AE14" s="165">
        <v>230</v>
      </c>
      <c r="AF14" s="148">
        <v>6.2</v>
      </c>
      <c r="AG14" s="148">
        <v>6.01</v>
      </c>
      <c r="AH14" s="148">
        <v>5.05</v>
      </c>
      <c r="AI14" s="149">
        <v>1.17</v>
      </c>
      <c r="AJ14" s="149">
        <v>1.59</v>
      </c>
      <c r="AK14" s="149">
        <v>1.57</v>
      </c>
      <c r="AL14" s="149">
        <v>9.3000000000000007</v>
      </c>
      <c r="AM14" s="149">
        <v>9.6199999999999992</v>
      </c>
      <c r="AN14" s="149">
        <v>8.9700000000000006</v>
      </c>
      <c r="AO14" s="149">
        <v>48.3</v>
      </c>
      <c r="AP14" s="149">
        <v>91.3</v>
      </c>
      <c r="AQ14" s="149">
        <v>115.2</v>
      </c>
      <c r="AR14" s="150">
        <v>24224</v>
      </c>
      <c r="AS14" s="150">
        <v>42056</v>
      </c>
      <c r="AT14" s="150">
        <v>56656</v>
      </c>
      <c r="AU14" s="150">
        <v>50</v>
      </c>
      <c r="AV14" s="150">
        <v>95</v>
      </c>
      <c r="AW14" s="150">
        <v>120</v>
      </c>
      <c r="AX14" s="150">
        <v>1400</v>
      </c>
      <c r="AY14" s="150">
        <v>1600</v>
      </c>
      <c r="AZ14" s="150">
        <v>1900</v>
      </c>
      <c r="BA14" s="150">
        <v>4.6466199198699849</v>
      </c>
      <c r="BB14" s="150">
        <v>4.5674033983573423</v>
      </c>
      <c r="BC14" s="150">
        <v>4.5644184627972111</v>
      </c>
      <c r="BD14" s="150">
        <v>150</v>
      </c>
    </row>
    <row r="15" spans="1:56" ht="11.25">
      <c r="A15" s="161">
        <v>25</v>
      </c>
      <c r="B15" s="150" t="s">
        <v>146</v>
      </c>
      <c r="C15" s="150" t="s">
        <v>122</v>
      </c>
      <c r="D15" s="162">
        <v>0.54149000000000003</v>
      </c>
      <c r="E15" s="162">
        <v>0.15920000000000001</v>
      </c>
      <c r="F15" s="162">
        <v>0.34208</v>
      </c>
      <c r="G15" s="150">
        <f>'Designs Table'!G27</f>
        <v>4</v>
      </c>
      <c r="H15" s="150">
        <f>'Designs Table'!H27</f>
        <v>4</v>
      </c>
      <c r="I15" s="150">
        <f>'Designs Table'!I27</f>
        <v>6</v>
      </c>
      <c r="J15" s="148">
        <v>12.289993556188527</v>
      </c>
      <c r="K15" s="148">
        <v>4.5198748841545369</v>
      </c>
      <c r="L15" s="163">
        <v>0.2870000000000002</v>
      </c>
      <c r="M15" s="163">
        <v>0.34900000000000025</v>
      </c>
      <c r="N15" s="163">
        <v>0.34900000000000025</v>
      </c>
      <c r="O15" s="164">
        <v>24216849.999999993</v>
      </c>
      <c r="P15" s="164">
        <v>44097619.999999993</v>
      </c>
      <c r="Q15" s="164">
        <v>64699110.000000007</v>
      </c>
      <c r="R15" s="164">
        <v>8769454.6024457924</v>
      </c>
      <c r="S15" s="164">
        <v>4.5198748841545369</v>
      </c>
      <c r="T15" s="164">
        <v>10751532</v>
      </c>
      <c r="U15" s="164">
        <v>81451</v>
      </c>
      <c r="V15" s="164">
        <v>538390.98004847649</v>
      </c>
      <c r="W15" s="149">
        <v>0.9007142857142858</v>
      </c>
      <c r="X15" s="149">
        <v>0.9007142857142858</v>
      </c>
      <c r="Y15" s="149">
        <v>0.9007142857142858</v>
      </c>
      <c r="Z15" s="149">
        <v>0.40526315789473683</v>
      </c>
      <c r="AA15" s="149">
        <v>0.48947368421052634</v>
      </c>
      <c r="AB15" s="149">
        <v>0.72631578947368425</v>
      </c>
      <c r="AC15" s="150">
        <v>154</v>
      </c>
      <c r="AD15" s="150">
        <v>186</v>
      </c>
      <c r="AE15" s="165">
        <v>276</v>
      </c>
      <c r="AF15" s="148">
        <v>5.8</v>
      </c>
      <c r="AG15" s="148">
        <v>5.0199999999999996</v>
      </c>
      <c r="AH15" s="148">
        <v>5.3</v>
      </c>
      <c r="AI15" s="149">
        <v>1.1100000000000001</v>
      </c>
      <c r="AJ15" s="149">
        <v>1.52</v>
      </c>
      <c r="AK15" s="149">
        <v>1.57</v>
      </c>
      <c r="AL15" s="149">
        <v>9.3000000000000007</v>
      </c>
      <c r="AM15" s="149">
        <v>8.07</v>
      </c>
      <c r="AN15" s="149">
        <v>9.44</v>
      </c>
      <c r="AO15" s="149">
        <v>52.3</v>
      </c>
      <c r="AP15" s="149">
        <v>110.9</v>
      </c>
      <c r="AQ15" s="149">
        <v>124.6</v>
      </c>
      <c r="AR15" s="150">
        <v>24044</v>
      </c>
      <c r="AS15" s="150">
        <v>45891</v>
      </c>
      <c r="AT15" s="150">
        <v>68530</v>
      </c>
      <c r="AU15" s="150">
        <v>44</v>
      </c>
      <c r="AV15" s="150">
        <v>90</v>
      </c>
      <c r="AW15" s="150">
        <v>174</v>
      </c>
      <c r="AX15" s="150">
        <v>1400</v>
      </c>
      <c r="AY15" s="150">
        <v>1800</v>
      </c>
      <c r="AZ15" s="150">
        <v>1550</v>
      </c>
      <c r="BA15" s="150">
        <v>4.6428492801125829</v>
      </c>
      <c r="BB15" s="150">
        <v>4.5572949034089234</v>
      </c>
      <c r="BC15" s="150">
        <v>4.5589861088269537</v>
      </c>
      <c r="BD15" s="150">
        <v>128</v>
      </c>
    </row>
    <row r="16" spans="1:56" ht="11.25">
      <c r="A16" s="161">
        <v>26</v>
      </c>
      <c r="B16" s="150" t="s">
        <v>146</v>
      </c>
      <c r="C16" s="150" t="s">
        <v>122</v>
      </c>
      <c r="D16" s="162">
        <v>0.47416999999999998</v>
      </c>
      <c r="E16" s="162">
        <v>0.97346999999999995</v>
      </c>
      <c r="F16" s="162">
        <v>0.49207000000000001</v>
      </c>
      <c r="G16" s="150">
        <f>'Designs Table'!G28</f>
        <v>4</v>
      </c>
      <c r="H16" s="150">
        <f>'Designs Table'!H28</f>
        <v>24</v>
      </c>
      <c r="I16" s="150">
        <f>'Designs Table'!I28</f>
        <v>8</v>
      </c>
      <c r="J16" s="148">
        <v>11.626382533148078</v>
      </c>
      <c r="K16" s="148">
        <v>3.6594237024432346</v>
      </c>
      <c r="L16" s="163">
        <v>0.2870000000000002</v>
      </c>
      <c r="M16" s="163">
        <v>0.35900000000000026</v>
      </c>
      <c r="N16" s="163">
        <v>0.34500000000000025</v>
      </c>
      <c r="O16" s="164">
        <v>24216849.999999993</v>
      </c>
      <c r="P16" s="164">
        <v>46108719.999999993</v>
      </c>
      <c r="Q16" s="164">
        <v>53893770</v>
      </c>
      <c r="R16" s="164">
        <v>8485447.3636279907</v>
      </c>
      <c r="S16" s="164">
        <v>3.6594237024432346</v>
      </c>
      <c r="T16" s="164">
        <v>10165452</v>
      </c>
      <c r="U16" s="164">
        <v>77011</v>
      </c>
      <c r="V16" s="164">
        <v>596135.54915021989</v>
      </c>
      <c r="W16" s="149">
        <v>0.9007142857142858</v>
      </c>
      <c r="X16" s="149">
        <v>0.9007142857142858</v>
      </c>
      <c r="Y16" s="149">
        <v>0.9007142857142858</v>
      </c>
      <c r="Z16" s="149">
        <v>0.40526315789473683</v>
      </c>
      <c r="AA16" s="149">
        <v>0.56842105263157894</v>
      </c>
      <c r="AB16" s="149">
        <v>0.60526315789473684</v>
      </c>
      <c r="AC16" s="150">
        <v>154</v>
      </c>
      <c r="AD16" s="150">
        <v>216</v>
      </c>
      <c r="AE16" s="165">
        <v>230</v>
      </c>
      <c r="AF16" s="148">
        <v>5.8</v>
      </c>
      <c r="AG16" s="148">
        <v>4.82</v>
      </c>
      <c r="AH16" s="148">
        <v>5.05</v>
      </c>
      <c r="AI16" s="149">
        <v>1.1100000000000001</v>
      </c>
      <c r="AJ16" s="149">
        <v>1.57</v>
      </c>
      <c r="AK16" s="149">
        <v>1.57</v>
      </c>
      <c r="AL16" s="149">
        <v>9.3000000000000007</v>
      </c>
      <c r="AM16" s="149">
        <v>8.51</v>
      </c>
      <c r="AN16" s="149">
        <v>8.9700000000000006</v>
      </c>
      <c r="AO16" s="149">
        <v>52.3</v>
      </c>
      <c r="AP16" s="149">
        <v>94.4</v>
      </c>
      <c r="AQ16" s="149">
        <v>115.2</v>
      </c>
      <c r="AR16" s="150">
        <v>24044</v>
      </c>
      <c r="AS16" s="150">
        <v>48101</v>
      </c>
      <c r="AT16" s="150">
        <v>56656</v>
      </c>
      <c r="AU16" s="150">
        <v>44</v>
      </c>
      <c r="AV16" s="150">
        <v>100</v>
      </c>
      <c r="AW16" s="150">
        <v>120</v>
      </c>
      <c r="AX16" s="150">
        <v>1400</v>
      </c>
      <c r="AY16" s="150">
        <v>1800</v>
      </c>
      <c r="AZ16" s="150">
        <v>1900</v>
      </c>
      <c r="BA16" s="150">
        <v>4.6428492801125829</v>
      </c>
      <c r="BB16" s="150">
        <v>4.5447873225501345</v>
      </c>
      <c r="BC16" s="150">
        <v>4.5644184627972111</v>
      </c>
      <c r="BD16" s="150">
        <v>143</v>
      </c>
    </row>
    <row r="17" spans="1:56" ht="11.25">
      <c r="A17" s="161">
        <v>29</v>
      </c>
      <c r="B17" s="150" t="s">
        <v>146</v>
      </c>
      <c r="C17" s="150" t="s">
        <v>122</v>
      </c>
      <c r="D17" s="162">
        <v>0.12068</v>
      </c>
      <c r="E17" s="162">
        <v>0.95247999999999999</v>
      </c>
      <c r="F17" s="162">
        <v>0.44351000000000002</v>
      </c>
      <c r="G17" s="150">
        <f>'Designs Table'!G31</f>
        <v>1</v>
      </c>
      <c r="H17" s="150">
        <f>'Designs Table'!H31</f>
        <v>23</v>
      </c>
      <c r="I17" s="150">
        <f>'Designs Table'!I31</f>
        <v>7</v>
      </c>
      <c r="J17" s="148">
        <v>11.416465353800678</v>
      </c>
      <c r="K17" s="148">
        <v>4.5022040623583059</v>
      </c>
      <c r="L17" s="163">
        <v>0.2840000000000002</v>
      </c>
      <c r="M17" s="163">
        <v>0.33400000000000024</v>
      </c>
      <c r="N17" s="163">
        <v>0.34800000000000025</v>
      </c>
      <c r="O17" s="164">
        <v>24272359.999999996</v>
      </c>
      <c r="P17" s="164">
        <v>38907889.999999993</v>
      </c>
      <c r="Q17" s="164">
        <v>64763719.999999993</v>
      </c>
      <c r="R17" s="164">
        <v>8774656.1181017403</v>
      </c>
      <c r="S17" s="164">
        <v>4.5022040623583059</v>
      </c>
      <c r="T17" s="164">
        <v>10823208.000000002</v>
      </c>
      <c r="U17" s="164">
        <v>81994</v>
      </c>
      <c r="V17" s="164">
        <v>554931.93526918732</v>
      </c>
      <c r="W17" s="149">
        <v>0.9007142857142858</v>
      </c>
      <c r="X17" s="149">
        <v>0.9007142857142858</v>
      </c>
      <c r="Y17" s="149">
        <v>0.9007142857142858</v>
      </c>
      <c r="Z17" s="149">
        <v>0.45263157894736844</v>
      </c>
      <c r="AA17" s="149">
        <v>0.43684210526315792</v>
      </c>
      <c r="AB17" s="149">
        <v>0.73157894736842111</v>
      </c>
      <c r="AC17" s="150">
        <v>172</v>
      </c>
      <c r="AD17" s="150">
        <v>166</v>
      </c>
      <c r="AE17" s="165">
        <v>278</v>
      </c>
      <c r="AF17" s="148">
        <v>6.2</v>
      </c>
      <c r="AG17" s="148">
        <v>5.6</v>
      </c>
      <c r="AH17" s="148">
        <v>5.6</v>
      </c>
      <c r="AI17" s="149">
        <v>1.1299999999999999</v>
      </c>
      <c r="AJ17" s="149">
        <v>1.43</v>
      </c>
      <c r="AK17" s="149">
        <v>1.62</v>
      </c>
      <c r="AL17" s="149">
        <v>9.3000000000000007</v>
      </c>
      <c r="AM17" s="149">
        <v>7.66</v>
      </c>
      <c r="AN17" s="149">
        <v>9</v>
      </c>
      <c r="AO17" s="149">
        <v>48.3</v>
      </c>
      <c r="AP17" s="149">
        <v>102.8</v>
      </c>
      <c r="AQ17" s="149">
        <v>128</v>
      </c>
      <c r="AR17" s="150">
        <v>24105</v>
      </c>
      <c r="AS17" s="150">
        <v>40188</v>
      </c>
      <c r="AT17" s="150">
        <v>68601</v>
      </c>
      <c r="AU17" s="150">
        <v>50</v>
      </c>
      <c r="AV17" s="150">
        <v>73</v>
      </c>
      <c r="AW17" s="150">
        <v>174</v>
      </c>
      <c r="AX17" s="150">
        <v>1400</v>
      </c>
      <c r="AY17" s="150">
        <v>1800</v>
      </c>
      <c r="AZ17" s="150">
        <v>1600</v>
      </c>
      <c r="BA17" s="150">
        <v>4.6466781578060674</v>
      </c>
      <c r="BB17" s="150">
        <v>4.578067693862792</v>
      </c>
      <c r="BC17" s="150">
        <v>4.560264892130526</v>
      </c>
      <c r="BD17" s="150">
        <v>131</v>
      </c>
    </row>
    <row r="18" spans="1:56" ht="11.25">
      <c r="A18" s="161">
        <v>31</v>
      </c>
      <c r="B18" s="150" t="s">
        <v>146</v>
      </c>
      <c r="C18" s="150" t="s">
        <v>52</v>
      </c>
      <c r="D18" s="162">
        <v>0.39951999999999999</v>
      </c>
      <c r="E18" s="162">
        <v>0.89697000000000005</v>
      </c>
      <c r="F18" s="162">
        <v>8.8859999999999995E-2</v>
      </c>
      <c r="G18" s="150">
        <f>'Designs Table'!G33</f>
        <v>3</v>
      </c>
      <c r="H18" s="150">
        <f>'Designs Table'!H33</f>
        <v>22</v>
      </c>
      <c r="I18" s="150">
        <f>'Designs Table'!I33</f>
        <v>2</v>
      </c>
      <c r="J18" s="148">
        <v>11.154891289517876</v>
      </c>
      <c r="K18" s="148">
        <v>4.2883324108552703</v>
      </c>
      <c r="L18" s="163">
        <v>0.2930000000000002</v>
      </c>
      <c r="M18" s="163">
        <v>0.33500000000000024</v>
      </c>
      <c r="N18" s="163">
        <v>0.35100000000000026</v>
      </c>
      <c r="O18" s="164">
        <v>25738369.999999996</v>
      </c>
      <c r="P18" s="164">
        <v>41017269.999999993</v>
      </c>
      <c r="Q18" s="164">
        <v>56389900</v>
      </c>
      <c r="R18" s="164">
        <v>7293602.9076366965</v>
      </c>
      <c r="S18" s="164">
        <v>4.2883324108552703</v>
      </c>
      <c r="T18" s="164">
        <v>8742228</v>
      </c>
      <c r="U18" s="164">
        <v>66229</v>
      </c>
      <c r="V18" s="164">
        <v>510057.76497672871</v>
      </c>
      <c r="W18" s="149">
        <v>0.9007142857142858</v>
      </c>
      <c r="X18" s="149">
        <v>0.9007142857142858</v>
      </c>
      <c r="Y18" s="149">
        <v>0.9007142857142858</v>
      </c>
      <c r="Z18" s="149">
        <v>0.43684210526315792</v>
      </c>
      <c r="AA18" s="149">
        <v>0.43684210526315792</v>
      </c>
      <c r="AB18" s="149">
        <v>0.52105263157894732</v>
      </c>
      <c r="AC18" s="150">
        <v>166</v>
      </c>
      <c r="AD18" s="150">
        <v>166</v>
      </c>
      <c r="AE18" s="165">
        <v>198</v>
      </c>
      <c r="AF18" s="148">
        <v>6.2</v>
      </c>
      <c r="AG18" s="148">
        <v>5.33</v>
      </c>
      <c r="AH18" s="148">
        <v>6.2</v>
      </c>
      <c r="AI18" s="149">
        <v>1.17</v>
      </c>
      <c r="AJ18" s="149">
        <v>1.47</v>
      </c>
      <c r="AK18" s="149">
        <v>1.65</v>
      </c>
      <c r="AL18" s="149">
        <v>9.3000000000000007</v>
      </c>
      <c r="AM18" s="149">
        <v>8.2200000000000006</v>
      </c>
      <c r="AN18" s="149">
        <v>8.76</v>
      </c>
      <c r="AO18" s="149">
        <v>52.3</v>
      </c>
      <c r="AP18" s="149">
        <v>121.6</v>
      </c>
      <c r="AQ18" s="149">
        <v>120</v>
      </c>
      <c r="AR18" s="150">
        <v>25716</v>
      </c>
      <c r="AS18" s="150">
        <v>42506</v>
      </c>
      <c r="AT18" s="150">
        <v>59399</v>
      </c>
      <c r="AU18" s="150">
        <v>50</v>
      </c>
      <c r="AV18" s="150">
        <v>75</v>
      </c>
      <c r="AW18" s="150">
        <v>112</v>
      </c>
      <c r="AX18" s="150">
        <v>1400</v>
      </c>
      <c r="AY18" s="150">
        <v>1600</v>
      </c>
      <c r="AZ18" s="150">
        <v>2200</v>
      </c>
      <c r="BA18" s="150">
        <v>4.6348929887801233</v>
      </c>
      <c r="BB18" s="150">
        <v>4.5774620260465859</v>
      </c>
      <c r="BC18" s="150">
        <v>4.5556065086865107</v>
      </c>
      <c r="BD18" s="150">
        <v>129</v>
      </c>
    </row>
    <row r="19" spans="1:56" ht="11.25">
      <c r="A19" s="161">
        <v>38</v>
      </c>
      <c r="B19" s="150" t="s">
        <v>146</v>
      </c>
      <c r="C19" s="150" t="s">
        <v>52</v>
      </c>
      <c r="D19" s="162">
        <v>0.45774999999999999</v>
      </c>
      <c r="E19" s="162">
        <v>0.64346000000000003</v>
      </c>
      <c r="F19" s="162">
        <v>0.64995999999999998</v>
      </c>
      <c r="G19" s="150">
        <f>'Designs Table'!G40</f>
        <v>4</v>
      </c>
      <c r="H19" s="150">
        <f>'Designs Table'!H40</f>
        <v>16</v>
      </c>
      <c r="I19" s="150">
        <f>'Designs Table'!I40</f>
        <v>10</v>
      </c>
      <c r="J19" s="148">
        <v>11.665979866619034</v>
      </c>
      <c r="K19" s="148">
        <v>4.1036230262332607</v>
      </c>
      <c r="L19" s="163">
        <v>0.2870000000000002</v>
      </c>
      <c r="M19" s="163">
        <v>0.36000000000000026</v>
      </c>
      <c r="N19" s="163">
        <v>0.34100000000000025</v>
      </c>
      <c r="O19" s="164">
        <v>24216849.999999993</v>
      </c>
      <c r="P19" s="164">
        <v>48030640</v>
      </c>
      <c r="Q19" s="164">
        <v>53055660</v>
      </c>
      <c r="R19" s="164">
        <v>8603914.5171915106</v>
      </c>
      <c r="S19" s="164">
        <v>4.1036230262332607</v>
      </c>
      <c r="T19" s="164">
        <v>10554192</v>
      </c>
      <c r="U19" s="164">
        <v>79956</v>
      </c>
      <c r="V19" s="164">
        <v>594398.7524052572</v>
      </c>
      <c r="W19" s="149">
        <v>0.9007142857142858</v>
      </c>
      <c r="X19" s="149">
        <v>0.9007142857142858</v>
      </c>
      <c r="Y19" s="149">
        <v>0.9007142857142858</v>
      </c>
      <c r="Z19" s="149">
        <v>0.40526315789473683</v>
      </c>
      <c r="AA19" s="149">
        <v>0.6</v>
      </c>
      <c r="AB19" s="149">
        <v>0.60526315789473684</v>
      </c>
      <c r="AC19" s="150">
        <v>154</v>
      </c>
      <c r="AD19" s="150">
        <v>228</v>
      </c>
      <c r="AE19" s="165">
        <v>230</v>
      </c>
      <c r="AF19" s="148">
        <v>5.8</v>
      </c>
      <c r="AG19" s="148">
        <v>6.35</v>
      </c>
      <c r="AH19" s="148">
        <v>6.4</v>
      </c>
      <c r="AI19" s="149">
        <v>1.1100000000000001</v>
      </c>
      <c r="AJ19" s="149">
        <v>1.54</v>
      </c>
      <c r="AK19" s="149">
        <v>1.59</v>
      </c>
      <c r="AL19" s="149">
        <v>9.3000000000000007</v>
      </c>
      <c r="AM19" s="149">
        <v>9.02</v>
      </c>
      <c r="AN19" s="149">
        <v>9.35</v>
      </c>
      <c r="AO19" s="149">
        <v>52.3</v>
      </c>
      <c r="AP19" s="149">
        <v>106.1</v>
      </c>
      <c r="AQ19" s="149">
        <v>121.5</v>
      </c>
      <c r="AR19" s="150">
        <v>24044</v>
      </c>
      <c r="AS19" s="150">
        <v>50213</v>
      </c>
      <c r="AT19" s="150">
        <v>55735</v>
      </c>
      <c r="AU19" s="150">
        <v>44</v>
      </c>
      <c r="AV19" s="150">
        <v>110</v>
      </c>
      <c r="AW19" s="150">
        <v>120</v>
      </c>
      <c r="AX19" s="150">
        <v>1400</v>
      </c>
      <c r="AY19" s="150">
        <v>1900</v>
      </c>
      <c r="AZ19" s="150">
        <v>1800</v>
      </c>
      <c r="BA19" s="150">
        <v>4.6428492801125829</v>
      </c>
      <c r="BB19" s="150">
        <v>4.5427913710720338</v>
      </c>
      <c r="BC19" s="150">
        <v>4.5696597899048559</v>
      </c>
      <c r="BD19" s="150">
        <v>145</v>
      </c>
    </row>
    <row r="20" spans="1:56" ht="11.25">
      <c r="A20" s="161">
        <v>42</v>
      </c>
      <c r="B20" s="150" t="s">
        <v>146</v>
      </c>
      <c r="C20" s="150" t="s">
        <v>52</v>
      </c>
      <c r="D20" s="162">
        <v>0.28839999999999999</v>
      </c>
      <c r="E20" s="162">
        <v>0.37809999999999999</v>
      </c>
      <c r="F20" s="162">
        <v>0.28452</v>
      </c>
      <c r="G20" s="150">
        <f>'Designs Table'!G44</f>
        <v>3</v>
      </c>
      <c r="H20" s="150">
        <f>'Designs Table'!H44</f>
        <v>10</v>
      </c>
      <c r="I20" s="150">
        <f>'Designs Table'!I44</f>
        <v>5</v>
      </c>
      <c r="J20" s="148">
        <v>10.993443555845806</v>
      </c>
      <c r="K20" s="148">
        <v>3.2282141696816944</v>
      </c>
      <c r="L20" s="163">
        <v>0.2930000000000002</v>
      </c>
      <c r="M20" s="163">
        <v>0.34600000000000025</v>
      </c>
      <c r="N20" s="163">
        <v>0.34600000000000025</v>
      </c>
      <c r="O20" s="164">
        <v>25738369.999999996</v>
      </c>
      <c r="P20" s="164">
        <v>40237399.999999993</v>
      </c>
      <c r="Q20" s="164">
        <v>54339670</v>
      </c>
      <c r="R20" s="164">
        <v>8538086.5138084628</v>
      </c>
      <c r="S20" s="164">
        <v>3.2282141696816944</v>
      </c>
      <c r="T20" s="164">
        <v>10094040.000000002</v>
      </c>
      <c r="U20" s="164">
        <v>76470</v>
      </c>
      <c r="V20" s="164">
        <v>630294.01080407389</v>
      </c>
      <c r="W20" s="149">
        <v>0.9007142857142858</v>
      </c>
      <c r="X20" s="149">
        <v>0.9007142857142858</v>
      </c>
      <c r="Y20" s="149">
        <v>0.9007142857142858</v>
      </c>
      <c r="Z20" s="149">
        <v>0.43684210526315792</v>
      </c>
      <c r="AA20" s="149">
        <v>0.51578947368421058</v>
      </c>
      <c r="AB20" s="149">
        <v>0.64736842105263159</v>
      </c>
      <c r="AC20" s="150">
        <v>166</v>
      </c>
      <c r="AD20" s="150">
        <v>196</v>
      </c>
      <c r="AE20" s="165">
        <v>246</v>
      </c>
      <c r="AF20" s="148">
        <v>6.2</v>
      </c>
      <c r="AG20" s="148">
        <v>5.58</v>
      </c>
      <c r="AH20" s="148">
        <v>5.79</v>
      </c>
      <c r="AI20" s="149">
        <v>1.17</v>
      </c>
      <c r="AJ20" s="149">
        <v>1.43</v>
      </c>
      <c r="AK20" s="149">
        <v>1.57</v>
      </c>
      <c r="AL20" s="149">
        <v>9.3000000000000007</v>
      </c>
      <c r="AM20" s="149">
        <v>9.09</v>
      </c>
      <c r="AN20" s="149">
        <v>9.7799999999999994</v>
      </c>
      <c r="AO20" s="149">
        <v>52.3</v>
      </c>
      <c r="AP20" s="149">
        <v>81.2</v>
      </c>
      <c r="AQ20" s="149">
        <v>109.4</v>
      </c>
      <c r="AR20" s="150">
        <v>25716</v>
      </c>
      <c r="AS20" s="150">
        <v>41649</v>
      </c>
      <c r="AT20" s="150">
        <v>57146</v>
      </c>
      <c r="AU20" s="150">
        <v>50</v>
      </c>
      <c r="AV20" s="150">
        <v>84</v>
      </c>
      <c r="AW20" s="150">
        <v>124</v>
      </c>
      <c r="AX20" s="150">
        <v>1400</v>
      </c>
      <c r="AY20" s="150">
        <v>1800</v>
      </c>
      <c r="AZ20" s="150">
        <v>1900</v>
      </c>
      <c r="BA20" s="150">
        <v>4.6348929887801233</v>
      </c>
      <c r="BB20" s="150">
        <v>4.5620576117938656</v>
      </c>
      <c r="BC20" s="150">
        <v>4.5628837996963263</v>
      </c>
      <c r="BD20" s="150">
        <v>151</v>
      </c>
    </row>
    <row r="21" spans="1:56" ht="11.25">
      <c r="A21" s="161">
        <v>52</v>
      </c>
      <c r="B21" s="150" t="s">
        <v>146</v>
      </c>
      <c r="C21" s="150" t="s">
        <v>52</v>
      </c>
      <c r="D21" s="162">
        <v>0.45136999999999999</v>
      </c>
      <c r="E21" s="162">
        <v>0.25207000000000002</v>
      </c>
      <c r="F21" s="162">
        <v>0.72721000000000002</v>
      </c>
      <c r="G21" s="150">
        <f>'Designs Table'!G54</f>
        <v>4</v>
      </c>
      <c r="H21" s="150">
        <f>'Designs Table'!H54</f>
        <v>7</v>
      </c>
      <c r="I21" s="150">
        <f>'Designs Table'!I54</f>
        <v>11</v>
      </c>
      <c r="J21" s="148">
        <v>11.013510651109085</v>
      </c>
      <c r="K21" s="148">
        <v>3.3819186928108933</v>
      </c>
      <c r="L21" s="163">
        <v>0.2870000000000002</v>
      </c>
      <c r="M21" s="163">
        <v>0.34300000000000025</v>
      </c>
      <c r="N21" s="163">
        <v>0.35000000000000026</v>
      </c>
      <c r="O21" s="164">
        <v>24216849.999999993</v>
      </c>
      <c r="P21" s="164">
        <v>38512950</v>
      </c>
      <c r="Q21" s="164">
        <v>57064210</v>
      </c>
      <c r="R21" s="164">
        <v>7974771.0955608208</v>
      </c>
      <c r="S21" s="164">
        <v>3.3819186928108933</v>
      </c>
      <c r="T21" s="164">
        <v>9322104</v>
      </c>
      <c r="U21" s="164">
        <v>70622</v>
      </c>
      <c r="V21" s="164">
        <v>564120.31726764259</v>
      </c>
      <c r="W21" s="149">
        <v>0.9007142857142858</v>
      </c>
      <c r="X21" s="149">
        <v>0.9007142857142858</v>
      </c>
      <c r="Y21" s="149">
        <v>0.9007142857142858</v>
      </c>
      <c r="Z21" s="149">
        <v>0.40526315789473683</v>
      </c>
      <c r="AA21" s="149">
        <v>0.5</v>
      </c>
      <c r="AB21" s="149">
        <v>0.58947368421052626</v>
      </c>
      <c r="AC21" s="150">
        <v>154</v>
      </c>
      <c r="AD21" s="150">
        <v>190</v>
      </c>
      <c r="AE21" s="165">
        <v>224</v>
      </c>
      <c r="AF21" s="148">
        <v>5.8</v>
      </c>
      <c r="AG21" s="148">
        <v>4.8</v>
      </c>
      <c r="AH21" s="148">
        <v>5.95</v>
      </c>
      <c r="AI21" s="149">
        <v>1.1100000000000001</v>
      </c>
      <c r="AJ21" s="149">
        <v>1.47</v>
      </c>
      <c r="AK21" s="149">
        <v>1.69</v>
      </c>
      <c r="AL21" s="149">
        <v>9.3000000000000007</v>
      </c>
      <c r="AM21" s="149">
        <v>7.95</v>
      </c>
      <c r="AN21" s="149">
        <v>8.7200000000000006</v>
      </c>
      <c r="AO21" s="149">
        <v>52.3</v>
      </c>
      <c r="AP21" s="149">
        <v>79.2</v>
      </c>
      <c r="AQ21" s="149">
        <v>108.2</v>
      </c>
      <c r="AR21" s="150">
        <v>24044</v>
      </c>
      <c r="AS21" s="150">
        <v>39754</v>
      </c>
      <c r="AT21" s="150">
        <v>60140</v>
      </c>
      <c r="AU21" s="150">
        <v>44</v>
      </c>
      <c r="AV21" s="150">
        <v>80</v>
      </c>
      <c r="AW21" s="150">
        <v>126</v>
      </c>
      <c r="AX21" s="150">
        <v>1400</v>
      </c>
      <c r="AY21" s="150">
        <v>1800</v>
      </c>
      <c r="AZ21" s="150">
        <v>1600</v>
      </c>
      <c r="BA21" s="150">
        <v>4.6428492801125829</v>
      </c>
      <c r="BB21" s="150">
        <v>4.5654343665644426</v>
      </c>
      <c r="BC21" s="150">
        <v>4.5564661915499665</v>
      </c>
      <c r="BD21" s="150">
        <v>136</v>
      </c>
    </row>
    <row r="22" spans="1:56" ht="11.25">
      <c r="A22" s="161">
        <v>61</v>
      </c>
      <c r="B22" s="150" t="s">
        <v>146</v>
      </c>
      <c r="C22" s="150" t="s">
        <v>52</v>
      </c>
      <c r="D22" s="162">
        <v>0.40144000000000002</v>
      </c>
      <c r="E22" s="162">
        <v>0.89712999999999998</v>
      </c>
      <c r="F22" s="162">
        <v>0.12981999999999999</v>
      </c>
      <c r="G22" s="150">
        <f>'Designs Table'!G63</f>
        <v>3</v>
      </c>
      <c r="H22" s="150">
        <f>'Designs Table'!H63</f>
        <v>22</v>
      </c>
      <c r="I22" s="150">
        <f>'Designs Table'!I63</f>
        <v>2</v>
      </c>
      <c r="J22" s="148">
        <v>11.154891289517876</v>
      </c>
      <c r="K22" s="148">
        <v>4.2883324108552703</v>
      </c>
      <c r="L22" s="163">
        <v>0.2930000000000002</v>
      </c>
      <c r="M22" s="163">
        <v>0.33500000000000024</v>
      </c>
      <c r="N22" s="163">
        <v>0.35100000000000026</v>
      </c>
      <c r="O22" s="164">
        <v>25738369.999999996</v>
      </c>
      <c r="P22" s="164">
        <v>41017269.999999993</v>
      </c>
      <c r="Q22" s="164">
        <v>56389900</v>
      </c>
      <c r="R22" s="164">
        <v>7293602.9076366965</v>
      </c>
      <c r="S22" s="164">
        <v>4.2883324108552703</v>
      </c>
      <c r="T22" s="164">
        <v>8742228</v>
      </c>
      <c r="U22" s="164">
        <v>66229</v>
      </c>
      <c r="V22" s="164">
        <v>510057.76497672871</v>
      </c>
      <c r="W22" s="149">
        <v>0.9007142857142858</v>
      </c>
      <c r="X22" s="149">
        <v>0.9007142857142858</v>
      </c>
      <c r="Y22" s="149">
        <v>0.9007142857142858</v>
      </c>
      <c r="Z22" s="149">
        <v>0.43684210526315792</v>
      </c>
      <c r="AA22" s="149">
        <v>0.43684210526315792</v>
      </c>
      <c r="AB22" s="149">
        <v>0.52105263157894732</v>
      </c>
      <c r="AC22" s="150">
        <v>166</v>
      </c>
      <c r="AD22" s="150">
        <v>166</v>
      </c>
      <c r="AE22" s="165">
        <v>198</v>
      </c>
      <c r="AF22" s="148">
        <v>6.2</v>
      </c>
      <c r="AG22" s="148">
        <v>5.33</v>
      </c>
      <c r="AH22" s="148">
        <v>6.2</v>
      </c>
      <c r="AI22" s="149">
        <v>1.17</v>
      </c>
      <c r="AJ22" s="149">
        <v>1.47</v>
      </c>
      <c r="AK22" s="149">
        <v>1.65</v>
      </c>
      <c r="AL22" s="149">
        <v>9.3000000000000007</v>
      </c>
      <c r="AM22" s="149">
        <v>8.2200000000000006</v>
      </c>
      <c r="AN22" s="149">
        <v>8.76</v>
      </c>
      <c r="AO22" s="149">
        <v>52.3</v>
      </c>
      <c r="AP22" s="149">
        <v>121.6</v>
      </c>
      <c r="AQ22" s="149">
        <v>120</v>
      </c>
      <c r="AR22" s="150">
        <v>25716</v>
      </c>
      <c r="AS22" s="150">
        <v>42506</v>
      </c>
      <c r="AT22" s="150">
        <v>59399</v>
      </c>
      <c r="AU22" s="150">
        <v>50</v>
      </c>
      <c r="AV22" s="150">
        <v>75</v>
      </c>
      <c r="AW22" s="150">
        <v>112</v>
      </c>
      <c r="AX22" s="150">
        <v>1400</v>
      </c>
      <c r="AY22" s="150">
        <v>1600</v>
      </c>
      <c r="AZ22" s="150">
        <v>2200</v>
      </c>
      <c r="BA22" s="150">
        <v>4.6348929887801233</v>
      </c>
      <c r="BB22" s="150">
        <v>4.5774620260465859</v>
      </c>
      <c r="BC22" s="150">
        <v>4.5556065086865107</v>
      </c>
      <c r="BD22" s="150">
        <v>129</v>
      </c>
    </row>
    <row r="23" spans="1:56" ht="11.25">
      <c r="A23" s="161">
        <v>96</v>
      </c>
      <c r="B23" s="150" t="s">
        <v>146</v>
      </c>
      <c r="C23" s="150" t="s">
        <v>52</v>
      </c>
      <c r="D23" s="162">
        <v>0.11310000000000001</v>
      </c>
      <c r="E23" s="162">
        <v>0.47961999999999999</v>
      </c>
      <c r="F23" s="162">
        <v>0.48581000000000002</v>
      </c>
      <c r="G23" s="150">
        <f>'Designs Table'!G98</f>
        <v>1</v>
      </c>
      <c r="H23" s="150">
        <f>'Designs Table'!H98</f>
        <v>12</v>
      </c>
      <c r="I23" s="150">
        <f>'Designs Table'!I98</f>
        <v>8</v>
      </c>
      <c r="J23" s="148">
        <v>11.686321471264751</v>
      </c>
      <c r="K23" s="148">
        <v>3.6363921497173357</v>
      </c>
      <c r="L23" s="163">
        <v>0.2840000000000002</v>
      </c>
      <c r="M23" s="163">
        <v>0.35800000000000026</v>
      </c>
      <c r="N23" s="163">
        <v>0.34500000000000025</v>
      </c>
      <c r="O23" s="164">
        <v>24272359.999999996</v>
      </c>
      <c r="P23" s="164">
        <v>47135200</v>
      </c>
      <c r="Q23" s="164">
        <v>53893770</v>
      </c>
      <c r="R23" s="164">
        <v>8546950.0086206384</v>
      </c>
      <c r="S23" s="164">
        <v>3.6363921497173357</v>
      </c>
      <c r="T23" s="164">
        <v>10247820</v>
      </c>
      <c r="U23" s="164">
        <v>77635</v>
      </c>
      <c r="V23" s="164">
        <v>602480.29887816811</v>
      </c>
      <c r="W23" s="149">
        <v>0.9007142857142858</v>
      </c>
      <c r="X23" s="149">
        <v>0.9007142857142858</v>
      </c>
      <c r="Y23" s="149">
        <v>0.9007142857142858</v>
      </c>
      <c r="Z23" s="149">
        <v>0.45263157894736844</v>
      </c>
      <c r="AA23" s="149">
        <v>0.58421052631578951</v>
      </c>
      <c r="AB23" s="149">
        <v>0.60526315789473684</v>
      </c>
      <c r="AC23" s="150">
        <v>172</v>
      </c>
      <c r="AD23" s="150">
        <v>222</v>
      </c>
      <c r="AE23" s="165">
        <v>230</v>
      </c>
      <c r="AF23" s="148">
        <v>6.2</v>
      </c>
      <c r="AG23" s="148">
        <v>5.51</v>
      </c>
      <c r="AH23" s="148">
        <v>5.05</v>
      </c>
      <c r="AI23" s="149">
        <v>1.1299999999999999</v>
      </c>
      <c r="AJ23" s="149">
        <v>1.48</v>
      </c>
      <c r="AK23" s="149">
        <v>1.57</v>
      </c>
      <c r="AL23" s="149">
        <v>9.3000000000000007</v>
      </c>
      <c r="AM23" s="149">
        <v>9.2899999999999991</v>
      </c>
      <c r="AN23" s="149">
        <v>8.9700000000000006</v>
      </c>
      <c r="AO23" s="149">
        <v>48.3</v>
      </c>
      <c r="AP23" s="149">
        <v>99.2</v>
      </c>
      <c r="AQ23" s="149">
        <v>115.2</v>
      </c>
      <c r="AR23" s="150">
        <v>24105</v>
      </c>
      <c r="AS23" s="150">
        <v>49229</v>
      </c>
      <c r="AT23" s="150">
        <v>56656</v>
      </c>
      <c r="AU23" s="150">
        <v>50</v>
      </c>
      <c r="AV23" s="150">
        <v>105</v>
      </c>
      <c r="AW23" s="150">
        <v>120</v>
      </c>
      <c r="AX23" s="150">
        <v>1400</v>
      </c>
      <c r="AY23" s="150">
        <v>1600</v>
      </c>
      <c r="AZ23" s="150">
        <v>1900</v>
      </c>
      <c r="BA23" s="150">
        <v>4.6466781578060674</v>
      </c>
      <c r="BB23" s="150">
        <v>4.5452546498833666</v>
      </c>
      <c r="BC23" s="150">
        <v>4.5644184627972111</v>
      </c>
      <c r="BD23" s="150">
        <v>145</v>
      </c>
    </row>
    <row r="24" spans="1:56" ht="11.25">
      <c r="A24" s="161">
        <v>118</v>
      </c>
      <c r="B24" s="150" t="s">
        <v>146</v>
      </c>
      <c r="C24" s="150" t="s">
        <v>52</v>
      </c>
      <c r="D24" s="162">
        <v>0.47954000000000002</v>
      </c>
      <c r="E24" s="162">
        <v>0.29110000000000003</v>
      </c>
      <c r="F24" s="162">
        <v>6.0729999999999999E-2</v>
      </c>
      <c r="G24" s="150">
        <f>'Designs Table'!G119</f>
        <v>4</v>
      </c>
      <c r="H24" s="150">
        <f>'Designs Table'!H119</f>
        <v>7</v>
      </c>
      <c r="I24" s="150">
        <f>'Designs Table'!I119</f>
        <v>1</v>
      </c>
      <c r="J24" s="148">
        <v>10.371759307331601</v>
      </c>
      <c r="K24" s="148">
        <v>4.0110789476006206</v>
      </c>
      <c r="L24" s="163">
        <v>0.2870000000000002</v>
      </c>
      <c r="M24" s="163">
        <v>0.34300000000000025</v>
      </c>
      <c r="N24" s="163">
        <v>0.34300000000000025</v>
      </c>
      <c r="O24" s="164">
        <v>24216849.999999993</v>
      </c>
      <c r="P24" s="164">
        <v>38512950</v>
      </c>
      <c r="Q24" s="164">
        <v>52565170</v>
      </c>
      <c r="R24" s="164">
        <v>7995301.8325341148</v>
      </c>
      <c r="S24" s="164">
        <v>4.0110789476006206</v>
      </c>
      <c r="T24" s="164">
        <v>9724044</v>
      </c>
      <c r="U24" s="164">
        <v>73667</v>
      </c>
      <c r="V24" s="164">
        <v>585054.10557280923</v>
      </c>
      <c r="W24" s="149">
        <v>0.9007142857142858</v>
      </c>
      <c r="X24" s="149">
        <v>0.9007142857142858</v>
      </c>
      <c r="Y24" s="149">
        <v>0.9007142857142858</v>
      </c>
      <c r="Z24" s="149">
        <v>0.40526315789473683</v>
      </c>
      <c r="AA24" s="149">
        <v>0.5</v>
      </c>
      <c r="AB24" s="149">
        <v>0.58421052631578951</v>
      </c>
      <c r="AC24" s="150">
        <v>154</v>
      </c>
      <c r="AD24" s="150">
        <v>190</v>
      </c>
      <c r="AE24" s="165">
        <v>222</v>
      </c>
      <c r="AF24" s="148">
        <v>5.8</v>
      </c>
      <c r="AG24" s="148">
        <v>4.8</v>
      </c>
      <c r="AH24" s="148">
        <v>5.51</v>
      </c>
      <c r="AI24" s="149">
        <v>1.1100000000000001</v>
      </c>
      <c r="AJ24" s="149">
        <v>1.47</v>
      </c>
      <c r="AK24" s="149">
        <v>1.52</v>
      </c>
      <c r="AL24" s="149">
        <v>9.3000000000000007</v>
      </c>
      <c r="AM24" s="149">
        <v>7.95</v>
      </c>
      <c r="AN24" s="149">
        <v>9.0399999999999991</v>
      </c>
      <c r="AO24" s="149">
        <v>52.3</v>
      </c>
      <c r="AP24" s="149">
        <v>79.2</v>
      </c>
      <c r="AQ24" s="149">
        <v>116.7</v>
      </c>
      <c r="AR24" s="150">
        <v>24044</v>
      </c>
      <c r="AS24" s="150">
        <v>39754</v>
      </c>
      <c r="AT24" s="150">
        <v>55196</v>
      </c>
      <c r="AU24" s="150">
        <v>44</v>
      </c>
      <c r="AV24" s="150">
        <v>80</v>
      </c>
      <c r="AW24" s="150">
        <v>116</v>
      </c>
      <c r="AX24" s="150">
        <v>1400</v>
      </c>
      <c r="AY24" s="150">
        <v>1800</v>
      </c>
      <c r="AZ24" s="150">
        <v>1900</v>
      </c>
      <c r="BA24" s="150">
        <v>4.6428492801125829</v>
      </c>
      <c r="BB24" s="150">
        <v>4.5654343665644426</v>
      </c>
      <c r="BC24" s="150">
        <v>4.5668557438122468</v>
      </c>
      <c r="BD24" s="150">
        <v>144</v>
      </c>
    </row>
    <row r="25" spans="1:56" ht="11.25">
      <c r="A25" s="161">
        <v>119</v>
      </c>
      <c r="B25" s="150" t="s">
        <v>146</v>
      </c>
      <c r="C25" s="150" t="s">
        <v>52</v>
      </c>
      <c r="D25" s="162">
        <v>0.55084999999999995</v>
      </c>
      <c r="E25" s="162">
        <v>0.60382999999999998</v>
      </c>
      <c r="F25" s="162">
        <v>0.70667000000000002</v>
      </c>
      <c r="G25" s="150">
        <f>'Designs Table'!G120</f>
        <v>4</v>
      </c>
      <c r="H25" s="150">
        <f>'Designs Table'!H120</f>
        <v>15</v>
      </c>
      <c r="I25" s="150">
        <f>'Designs Table'!I120</f>
        <v>11</v>
      </c>
      <c r="J25" s="148">
        <v>11.125655829280612</v>
      </c>
      <c r="K25" s="148">
        <v>3.2712458408560305</v>
      </c>
      <c r="L25" s="163">
        <v>0.2870000000000002</v>
      </c>
      <c r="M25" s="163">
        <v>0.34500000000000025</v>
      </c>
      <c r="N25" s="163">
        <v>0.35000000000000026</v>
      </c>
      <c r="O25" s="164">
        <v>24216849.999999993</v>
      </c>
      <c r="P25" s="164">
        <v>39352879.999999993</v>
      </c>
      <c r="Q25" s="164">
        <v>57064210</v>
      </c>
      <c r="R25" s="164">
        <v>8329965.2089151917</v>
      </c>
      <c r="S25" s="164">
        <v>3.2712458408560305</v>
      </c>
      <c r="T25" s="164">
        <v>9764964</v>
      </c>
      <c r="U25" s="164">
        <v>73977</v>
      </c>
      <c r="V25" s="164">
        <v>592982.17185019725</v>
      </c>
      <c r="W25" s="149">
        <v>0.9007142857142858</v>
      </c>
      <c r="X25" s="149">
        <v>0.9007142857142858</v>
      </c>
      <c r="Y25" s="149">
        <v>0.9007142857142858</v>
      </c>
      <c r="Z25" s="149">
        <v>0.40526315789473683</v>
      </c>
      <c r="AA25" s="149">
        <v>0.56315789473684208</v>
      </c>
      <c r="AB25" s="149">
        <v>0.58947368421052626</v>
      </c>
      <c r="AC25" s="150">
        <v>154</v>
      </c>
      <c r="AD25" s="150">
        <v>214</v>
      </c>
      <c r="AE25" s="165">
        <v>224</v>
      </c>
      <c r="AF25" s="148">
        <v>5.8</v>
      </c>
      <c r="AG25" s="148">
        <v>5.48</v>
      </c>
      <c r="AH25" s="148">
        <v>5.95</v>
      </c>
      <c r="AI25" s="149">
        <v>1.1100000000000001</v>
      </c>
      <c r="AJ25" s="149">
        <v>1.46</v>
      </c>
      <c r="AK25" s="149">
        <v>1.69</v>
      </c>
      <c r="AL25" s="149">
        <v>9.3000000000000007</v>
      </c>
      <c r="AM25" s="149">
        <v>9.17</v>
      </c>
      <c r="AN25" s="149">
        <v>8.7200000000000006</v>
      </c>
      <c r="AO25" s="149">
        <v>52.3</v>
      </c>
      <c r="AP25" s="149">
        <v>82.6</v>
      </c>
      <c r="AQ25" s="149">
        <v>108.2</v>
      </c>
      <c r="AR25" s="150">
        <v>24044</v>
      </c>
      <c r="AS25" s="150">
        <v>40677</v>
      </c>
      <c r="AT25" s="150">
        <v>60140</v>
      </c>
      <c r="AU25" s="150">
        <v>44</v>
      </c>
      <c r="AV25" s="150">
        <v>88</v>
      </c>
      <c r="AW25" s="150">
        <v>126</v>
      </c>
      <c r="AX25" s="150">
        <v>1400</v>
      </c>
      <c r="AY25" s="150">
        <v>1600</v>
      </c>
      <c r="AZ25" s="150">
        <v>1600</v>
      </c>
      <c r="BA25" s="150">
        <v>4.6428492801125829</v>
      </c>
      <c r="BB25" s="150">
        <v>4.5631696393803454</v>
      </c>
      <c r="BC25" s="150">
        <v>4.5564661915499665</v>
      </c>
      <c r="BD25" s="150">
        <v>143</v>
      </c>
    </row>
    <row r="26" spans="1:56" ht="11.25">
      <c r="A26" s="161">
        <v>120</v>
      </c>
      <c r="B26" s="150" t="s">
        <v>146</v>
      </c>
      <c r="C26" s="150" t="s">
        <v>52</v>
      </c>
      <c r="D26" s="162">
        <v>0.50795999999999997</v>
      </c>
      <c r="E26" s="162">
        <v>0.47825000000000001</v>
      </c>
      <c r="F26" s="162">
        <v>0.96087999999999996</v>
      </c>
      <c r="G26" s="150">
        <f>'Designs Table'!G121</f>
        <v>4</v>
      </c>
      <c r="H26" s="150">
        <f>'Designs Table'!H121</f>
        <v>12</v>
      </c>
      <c r="I26" s="150">
        <f>'Designs Table'!I121</f>
        <v>15</v>
      </c>
      <c r="J26" s="148">
        <v>11.344132898785235</v>
      </c>
      <c r="K26" s="148">
        <v>3.4018584940712944</v>
      </c>
      <c r="L26" s="163">
        <v>0.2870000000000002</v>
      </c>
      <c r="M26" s="163">
        <v>0.36000000000000026</v>
      </c>
      <c r="N26" s="163">
        <v>0.34000000000000025</v>
      </c>
      <c r="O26" s="164">
        <v>24216849.999999993</v>
      </c>
      <c r="P26" s="164">
        <v>47135200</v>
      </c>
      <c r="Q26" s="164">
        <v>50556800</v>
      </c>
      <c r="R26" s="164">
        <v>8825599.4056555554</v>
      </c>
      <c r="S26" s="164">
        <v>3.4018584940712944</v>
      </c>
      <c r="T26" s="164">
        <v>10556172</v>
      </c>
      <c r="U26" s="164">
        <v>79971</v>
      </c>
      <c r="V26" s="164">
        <v>636122.93009009748</v>
      </c>
      <c r="W26" s="149">
        <v>0.9007142857142858</v>
      </c>
      <c r="X26" s="149">
        <v>0.9007142857142858</v>
      </c>
      <c r="Y26" s="149">
        <v>0.9007142857142858</v>
      </c>
      <c r="Z26" s="149">
        <v>0.40526315789473683</v>
      </c>
      <c r="AA26" s="149">
        <v>0.58421052631578951</v>
      </c>
      <c r="AB26" s="149">
        <v>0.63684210526315788</v>
      </c>
      <c r="AC26" s="150">
        <v>154</v>
      </c>
      <c r="AD26" s="150">
        <v>222</v>
      </c>
      <c r="AE26" s="165">
        <v>242</v>
      </c>
      <c r="AF26" s="148">
        <v>5.8</v>
      </c>
      <c r="AG26" s="148">
        <v>5.51</v>
      </c>
      <c r="AH26" s="148">
        <v>6.46</v>
      </c>
      <c r="AI26" s="149">
        <v>1.1100000000000001</v>
      </c>
      <c r="AJ26" s="149">
        <v>1.48</v>
      </c>
      <c r="AK26" s="149">
        <v>1.57</v>
      </c>
      <c r="AL26" s="149">
        <v>9.3000000000000007</v>
      </c>
      <c r="AM26" s="149">
        <v>9.2899999999999991</v>
      </c>
      <c r="AN26" s="149">
        <v>9.07</v>
      </c>
      <c r="AO26" s="149">
        <v>52.3</v>
      </c>
      <c r="AP26" s="149">
        <v>99.2</v>
      </c>
      <c r="AQ26" s="149">
        <v>108.5</v>
      </c>
      <c r="AR26" s="150">
        <v>24044</v>
      </c>
      <c r="AS26" s="150">
        <v>49229</v>
      </c>
      <c r="AT26" s="150">
        <v>52989</v>
      </c>
      <c r="AU26" s="150">
        <v>44</v>
      </c>
      <c r="AV26" s="150">
        <v>105</v>
      </c>
      <c r="AW26" s="150">
        <v>115</v>
      </c>
      <c r="AX26" s="150">
        <v>1400</v>
      </c>
      <c r="AY26" s="150">
        <v>1600</v>
      </c>
      <c r="AZ26" s="150">
        <v>2000</v>
      </c>
      <c r="BA26" s="150">
        <v>4.6428492801125829</v>
      </c>
      <c r="BB26" s="150">
        <v>4.5422830388726227</v>
      </c>
      <c r="BC26" s="150">
        <v>4.571089205427918</v>
      </c>
      <c r="BD26" s="150">
        <v>151</v>
      </c>
    </row>
    <row r="27" spans="1:56" ht="11.25">
      <c r="A27" s="161">
        <v>122</v>
      </c>
      <c r="B27" s="150" t="s">
        <v>146</v>
      </c>
      <c r="C27" s="150" t="s">
        <v>52</v>
      </c>
      <c r="D27" s="162">
        <v>4.58E-2</v>
      </c>
      <c r="E27" s="162">
        <v>0.43465999999999999</v>
      </c>
      <c r="F27" s="162">
        <v>8.1570000000000004E-2</v>
      </c>
      <c r="G27" s="150">
        <f>'Designs Table'!G123</f>
        <v>1</v>
      </c>
      <c r="H27" s="150">
        <f>'Designs Table'!H123</f>
        <v>11</v>
      </c>
      <c r="I27" s="150">
        <f>'Designs Table'!I123</f>
        <v>2</v>
      </c>
      <c r="J27" s="148">
        <v>11.892831514165806</v>
      </c>
      <c r="K27" s="148">
        <v>3.7308018928932478</v>
      </c>
      <c r="L27" s="163">
        <v>0.2840000000000002</v>
      </c>
      <c r="M27" s="163">
        <v>0.35500000000000026</v>
      </c>
      <c r="N27" s="163">
        <v>0.35100000000000026</v>
      </c>
      <c r="O27" s="164">
        <v>24272359.999999996</v>
      </c>
      <c r="P27" s="164">
        <v>45733800</v>
      </c>
      <c r="Q27" s="164">
        <v>56389900</v>
      </c>
      <c r="R27" s="164">
        <v>7976385.7790184272</v>
      </c>
      <c r="S27" s="164">
        <v>3.7308018928932478</v>
      </c>
      <c r="T27" s="164">
        <v>9510468</v>
      </c>
      <c r="U27" s="164">
        <v>72049</v>
      </c>
      <c r="V27" s="164">
        <v>570713.95359907066</v>
      </c>
      <c r="W27" s="149">
        <v>0.9007142857142858</v>
      </c>
      <c r="X27" s="149">
        <v>0.9007142857142858</v>
      </c>
      <c r="Y27" s="149">
        <v>0.9007142857142858</v>
      </c>
      <c r="Z27" s="149">
        <v>0.45263157894736844</v>
      </c>
      <c r="AA27" s="149">
        <v>0.58947368421052626</v>
      </c>
      <c r="AB27" s="149">
        <v>0.51578947368421058</v>
      </c>
      <c r="AC27" s="150">
        <v>172</v>
      </c>
      <c r="AD27" s="150">
        <v>224</v>
      </c>
      <c r="AE27" s="165">
        <v>196</v>
      </c>
      <c r="AF27" s="148">
        <v>6.2</v>
      </c>
      <c r="AG27" s="148">
        <v>5.84</v>
      </c>
      <c r="AH27" s="148">
        <v>6.2</v>
      </c>
      <c r="AI27" s="149">
        <v>1.1299999999999999</v>
      </c>
      <c r="AJ27" s="149">
        <v>1.59</v>
      </c>
      <c r="AK27" s="149">
        <v>1.65</v>
      </c>
      <c r="AL27" s="149">
        <v>9.3000000000000007</v>
      </c>
      <c r="AM27" s="149">
        <v>9.66</v>
      </c>
      <c r="AN27" s="149">
        <v>8.76</v>
      </c>
      <c r="AO27" s="149">
        <v>48.3</v>
      </c>
      <c r="AP27" s="149">
        <v>95.1</v>
      </c>
      <c r="AQ27" s="149">
        <v>120</v>
      </c>
      <c r="AR27" s="150">
        <v>24105</v>
      </c>
      <c r="AS27" s="150">
        <v>47689</v>
      </c>
      <c r="AT27" s="150">
        <v>59399</v>
      </c>
      <c r="AU27" s="150">
        <v>50</v>
      </c>
      <c r="AV27" s="150">
        <v>100</v>
      </c>
      <c r="AW27" s="150">
        <v>112</v>
      </c>
      <c r="AX27" s="150">
        <v>1400</v>
      </c>
      <c r="AY27" s="150">
        <v>1600</v>
      </c>
      <c r="AZ27" s="150">
        <v>2200</v>
      </c>
      <c r="BA27" s="150">
        <v>4.6466781578060674</v>
      </c>
      <c r="BB27" s="150">
        <v>4.5495874607056495</v>
      </c>
      <c r="BC27" s="150">
        <v>4.5556065086865107</v>
      </c>
      <c r="BD27" s="150">
        <v>137</v>
      </c>
    </row>
    <row r="28" spans="1:56" ht="11.25">
      <c r="A28" s="161">
        <v>125</v>
      </c>
      <c r="B28" s="150" t="s">
        <v>146</v>
      </c>
      <c r="C28" s="150" t="s">
        <v>52</v>
      </c>
      <c r="D28" s="162">
        <v>0.14387</v>
      </c>
      <c r="E28" s="162">
        <v>0.32144</v>
      </c>
      <c r="F28" s="162">
        <v>0.74900999999999995</v>
      </c>
      <c r="G28" s="150">
        <f>'Designs Table'!G126</f>
        <v>2</v>
      </c>
      <c r="H28" s="150">
        <f>'Designs Table'!H126</f>
        <v>8</v>
      </c>
      <c r="I28" s="150">
        <f>'Designs Table'!I126</f>
        <v>12</v>
      </c>
      <c r="J28" s="148">
        <v>10.623982684189132</v>
      </c>
      <c r="K28" s="148">
        <v>3.823180911378008</v>
      </c>
      <c r="L28" s="163">
        <v>0.2840000000000002</v>
      </c>
      <c r="M28" s="163">
        <v>0.34200000000000025</v>
      </c>
      <c r="N28" s="163">
        <v>0.34300000000000025</v>
      </c>
      <c r="O28" s="164">
        <v>24380649.999999996</v>
      </c>
      <c r="P28" s="164">
        <v>39009809.999999993</v>
      </c>
      <c r="Q28" s="164">
        <v>55433490</v>
      </c>
      <c r="R28" s="164">
        <v>8453792.6916325819</v>
      </c>
      <c r="S28" s="164">
        <v>3.823180911378008</v>
      </c>
      <c r="T28" s="164">
        <v>10278180</v>
      </c>
      <c r="U28" s="164">
        <v>77865</v>
      </c>
      <c r="V28" s="164">
        <v>612843.95305743394</v>
      </c>
      <c r="W28" s="149">
        <v>0.9007142857142858</v>
      </c>
      <c r="X28" s="149">
        <v>0.9007142857142858</v>
      </c>
      <c r="Y28" s="149">
        <v>0.9007142857142858</v>
      </c>
      <c r="Z28" s="149">
        <v>0.44736842105263158</v>
      </c>
      <c r="AA28" s="149">
        <v>0.51578947368421058</v>
      </c>
      <c r="AB28" s="149">
        <v>0.64736842105263159</v>
      </c>
      <c r="AC28" s="150">
        <v>170</v>
      </c>
      <c r="AD28" s="150">
        <v>196</v>
      </c>
      <c r="AE28" s="165">
        <v>246</v>
      </c>
      <c r="AF28" s="148">
        <v>6.2</v>
      </c>
      <c r="AG28" s="148">
        <v>5.5</v>
      </c>
      <c r="AH28" s="148">
        <v>6.2</v>
      </c>
      <c r="AI28" s="149">
        <v>1.17</v>
      </c>
      <c r="AJ28" s="149">
        <v>1.47</v>
      </c>
      <c r="AK28" s="149">
        <v>1.7</v>
      </c>
      <c r="AL28" s="149">
        <v>9.3000000000000007</v>
      </c>
      <c r="AM28" s="149">
        <v>9.15</v>
      </c>
      <c r="AN28" s="149">
        <v>8.82</v>
      </c>
      <c r="AO28" s="149">
        <v>48.3</v>
      </c>
      <c r="AP28" s="149">
        <v>79.2</v>
      </c>
      <c r="AQ28" s="149">
        <v>114</v>
      </c>
      <c r="AR28" s="150">
        <v>24224</v>
      </c>
      <c r="AS28" s="150">
        <v>40300</v>
      </c>
      <c r="AT28" s="150">
        <v>58348</v>
      </c>
      <c r="AU28" s="150">
        <v>50</v>
      </c>
      <c r="AV28" s="150">
        <v>80</v>
      </c>
      <c r="AW28" s="150">
        <v>133</v>
      </c>
      <c r="AX28" s="150">
        <v>1400</v>
      </c>
      <c r="AY28" s="150">
        <v>1800</v>
      </c>
      <c r="AZ28" s="150">
        <v>1950</v>
      </c>
      <c r="BA28" s="150">
        <v>4.6466199198699849</v>
      </c>
      <c r="BB28" s="150">
        <v>4.5670618706880433</v>
      </c>
      <c r="BC28" s="150">
        <v>4.5665885686767789</v>
      </c>
      <c r="BD28" s="150">
        <v>147</v>
      </c>
    </row>
    <row r="29" spans="1:56" ht="11.25">
      <c r="A29" s="161">
        <v>127</v>
      </c>
      <c r="B29" s="150" t="s">
        <v>146</v>
      </c>
      <c r="C29" s="150" t="s">
        <v>52</v>
      </c>
      <c r="D29" s="162">
        <v>0.37963000000000002</v>
      </c>
      <c r="E29" s="162">
        <v>0.60485</v>
      </c>
      <c r="F29" s="162">
        <v>0.85621999999999998</v>
      </c>
      <c r="G29" s="150">
        <f>'Designs Table'!G128</f>
        <v>3</v>
      </c>
      <c r="H29" s="150">
        <f>'Designs Table'!H128</f>
        <v>15</v>
      </c>
      <c r="I29" s="150">
        <f>'Designs Table'!I128</f>
        <v>13</v>
      </c>
      <c r="J29" s="148">
        <v>10.926069798251817</v>
      </c>
      <c r="K29" s="148">
        <v>3.7901754350728707</v>
      </c>
      <c r="L29" s="163">
        <v>0.2930000000000002</v>
      </c>
      <c r="M29" s="163">
        <v>0.34200000000000025</v>
      </c>
      <c r="N29" s="163">
        <v>0.34500000000000025</v>
      </c>
      <c r="O29" s="164">
        <v>25738369.999999996</v>
      </c>
      <c r="P29" s="164">
        <v>39352879.999999993</v>
      </c>
      <c r="Q29" s="164">
        <v>55799310</v>
      </c>
      <c r="R29" s="164">
        <v>8380160.0130278841</v>
      </c>
      <c r="S29" s="164">
        <v>3.7901754350728707</v>
      </c>
      <c r="T29" s="164">
        <v>10145916</v>
      </c>
      <c r="U29" s="164">
        <v>76863</v>
      </c>
      <c r="V29" s="164">
        <v>606113.62078613229</v>
      </c>
      <c r="W29" s="149">
        <v>0.9007142857142858</v>
      </c>
      <c r="X29" s="149">
        <v>0.9007142857142858</v>
      </c>
      <c r="Y29" s="149">
        <v>0.9007142857142858</v>
      </c>
      <c r="Z29" s="149">
        <v>0.43684210526315792</v>
      </c>
      <c r="AA29" s="149">
        <v>0.56315789473684208</v>
      </c>
      <c r="AB29" s="149">
        <v>0.58421052631578951</v>
      </c>
      <c r="AC29" s="150">
        <v>166</v>
      </c>
      <c r="AD29" s="150">
        <v>214</v>
      </c>
      <c r="AE29" s="165">
        <v>222</v>
      </c>
      <c r="AF29" s="148">
        <v>6.2</v>
      </c>
      <c r="AG29" s="148">
        <v>5.48</v>
      </c>
      <c r="AH29" s="148">
        <v>6.4</v>
      </c>
      <c r="AI29" s="149">
        <v>1.17</v>
      </c>
      <c r="AJ29" s="149">
        <v>1.46</v>
      </c>
      <c r="AK29" s="149">
        <v>1.67</v>
      </c>
      <c r="AL29" s="149">
        <v>9.3000000000000007</v>
      </c>
      <c r="AM29" s="149">
        <v>9.17</v>
      </c>
      <c r="AN29" s="149">
        <v>7.85</v>
      </c>
      <c r="AO29" s="149">
        <v>52.3</v>
      </c>
      <c r="AP29" s="149">
        <v>82.6</v>
      </c>
      <c r="AQ29" s="149">
        <v>130</v>
      </c>
      <c r="AR29" s="150">
        <v>25716</v>
      </c>
      <c r="AS29" s="150">
        <v>40677</v>
      </c>
      <c r="AT29" s="150">
        <v>58750</v>
      </c>
      <c r="AU29" s="150">
        <v>50</v>
      </c>
      <c r="AV29" s="150">
        <v>88</v>
      </c>
      <c r="AW29" s="150">
        <v>120</v>
      </c>
      <c r="AX29" s="150">
        <v>1400</v>
      </c>
      <c r="AY29" s="150">
        <v>1600</v>
      </c>
      <c r="AZ29" s="150">
        <v>1900</v>
      </c>
      <c r="BA29" s="150">
        <v>4.6348929887801233</v>
      </c>
      <c r="BB29" s="150">
        <v>4.5669465376064231</v>
      </c>
      <c r="BC29" s="150">
        <v>4.564440602720806</v>
      </c>
      <c r="BD29" s="150">
        <v>148</v>
      </c>
    </row>
    <row r="30" spans="1:56" ht="11.25">
      <c r="A30" s="161">
        <v>131</v>
      </c>
      <c r="B30" s="150" t="s">
        <v>146</v>
      </c>
      <c r="C30" s="150" t="s">
        <v>52</v>
      </c>
      <c r="D30" s="162">
        <v>0.19450000000000001</v>
      </c>
      <c r="E30" s="162">
        <v>2.972E-2</v>
      </c>
      <c r="F30" s="162">
        <v>0.68725000000000003</v>
      </c>
      <c r="G30" s="150">
        <f>'Designs Table'!G132</f>
        <v>2</v>
      </c>
      <c r="H30" s="150">
        <f>'Designs Table'!H132</f>
        <v>1</v>
      </c>
      <c r="I30" s="150">
        <f>'Designs Table'!I132</f>
        <v>11</v>
      </c>
      <c r="J30" s="148">
        <v>10.832116358196098</v>
      </c>
      <c r="K30" s="148">
        <v>3.483669591212315</v>
      </c>
      <c r="L30" s="163">
        <v>0.2840000000000002</v>
      </c>
      <c r="M30" s="163">
        <v>0.33700000000000024</v>
      </c>
      <c r="N30" s="163">
        <v>0.35000000000000026</v>
      </c>
      <c r="O30" s="164">
        <v>24380649.999999996</v>
      </c>
      <c r="P30" s="164">
        <v>38292730</v>
      </c>
      <c r="Q30" s="164">
        <v>57064210</v>
      </c>
      <c r="R30" s="164">
        <v>7803069.8152703829</v>
      </c>
      <c r="S30" s="164">
        <v>3.483669591212315</v>
      </c>
      <c r="T30" s="164">
        <v>9118296</v>
      </c>
      <c r="U30" s="164">
        <v>69078</v>
      </c>
      <c r="V30" s="164">
        <v>546542.24194189801</v>
      </c>
      <c r="W30" s="149">
        <v>0.9007142857142858</v>
      </c>
      <c r="X30" s="149">
        <v>0.9007142857142858</v>
      </c>
      <c r="Y30" s="149">
        <v>0.9007142857142858</v>
      </c>
      <c r="Z30" s="149">
        <v>0.44736842105263158</v>
      </c>
      <c r="AA30" s="149">
        <v>0.45263157894736844</v>
      </c>
      <c r="AB30" s="149">
        <v>0.58947368421052626</v>
      </c>
      <c r="AC30" s="150">
        <v>170</v>
      </c>
      <c r="AD30" s="150">
        <v>172</v>
      </c>
      <c r="AE30" s="165">
        <v>224</v>
      </c>
      <c r="AF30" s="148">
        <v>6.2</v>
      </c>
      <c r="AG30" s="148">
        <v>4.92</v>
      </c>
      <c r="AH30" s="148">
        <v>5.95</v>
      </c>
      <c r="AI30" s="149">
        <v>1.17</v>
      </c>
      <c r="AJ30" s="149">
        <v>1.34</v>
      </c>
      <c r="AK30" s="149">
        <v>1.69</v>
      </c>
      <c r="AL30" s="149">
        <v>9.3000000000000007</v>
      </c>
      <c r="AM30" s="149">
        <v>8.25</v>
      </c>
      <c r="AN30" s="149">
        <v>8.7200000000000006</v>
      </c>
      <c r="AO30" s="149">
        <v>48.3</v>
      </c>
      <c r="AP30" s="149">
        <v>91.5</v>
      </c>
      <c r="AQ30" s="149">
        <v>108.2</v>
      </c>
      <c r="AR30" s="150">
        <v>24224</v>
      </c>
      <c r="AS30" s="150">
        <v>39512</v>
      </c>
      <c r="AT30" s="150">
        <v>60140</v>
      </c>
      <c r="AU30" s="150">
        <v>50</v>
      </c>
      <c r="AV30" s="150">
        <v>77</v>
      </c>
      <c r="AW30" s="150">
        <v>126</v>
      </c>
      <c r="AX30" s="150">
        <v>1400</v>
      </c>
      <c r="AY30" s="150">
        <v>1700</v>
      </c>
      <c r="AZ30" s="150">
        <v>1600</v>
      </c>
      <c r="BA30" s="150">
        <v>4.6466199198699849</v>
      </c>
      <c r="BB30" s="150">
        <v>4.5741285951840922</v>
      </c>
      <c r="BC30" s="150">
        <v>4.5564661915499665</v>
      </c>
      <c r="BD30" s="150">
        <v>134</v>
      </c>
    </row>
    <row r="31" spans="1:56" ht="11.25">
      <c r="A31" s="161">
        <v>132</v>
      </c>
      <c r="B31" s="150" t="s">
        <v>146</v>
      </c>
      <c r="C31" s="150" t="s">
        <v>52</v>
      </c>
      <c r="D31" s="162">
        <v>0.36519000000000001</v>
      </c>
      <c r="E31" s="162">
        <v>0.52088000000000001</v>
      </c>
      <c r="F31" s="162">
        <v>0.54142999999999997</v>
      </c>
      <c r="G31" s="150">
        <f>'Designs Table'!G133</f>
        <v>3</v>
      </c>
      <c r="H31" s="150">
        <f>'Designs Table'!H133</f>
        <v>13</v>
      </c>
      <c r="I31" s="150">
        <f>'Designs Table'!I133</f>
        <v>9</v>
      </c>
      <c r="J31" s="148">
        <v>10.779481946690666</v>
      </c>
      <c r="K31" s="148">
        <v>3.43926707568288</v>
      </c>
      <c r="L31" s="163">
        <v>0.2930000000000002</v>
      </c>
      <c r="M31" s="163">
        <v>0.34700000000000025</v>
      </c>
      <c r="N31" s="163">
        <v>0.34300000000000025</v>
      </c>
      <c r="O31" s="164">
        <v>25738369.999999996</v>
      </c>
      <c r="P31" s="164">
        <v>40969949.999999993</v>
      </c>
      <c r="Q31" s="164">
        <v>52044650.000000007</v>
      </c>
      <c r="R31" s="164">
        <v>8759653.3144882172</v>
      </c>
      <c r="S31" s="164">
        <v>3.43926707568288</v>
      </c>
      <c r="T31" s="164">
        <v>10578348</v>
      </c>
      <c r="U31" s="164">
        <v>80139</v>
      </c>
      <c r="V31" s="164">
        <v>659857.22556921293</v>
      </c>
      <c r="W31" s="149">
        <v>0.9007142857142858</v>
      </c>
      <c r="X31" s="149">
        <v>0.9007142857142858</v>
      </c>
      <c r="Y31" s="149">
        <v>0.9007142857142858</v>
      </c>
      <c r="Z31" s="149">
        <v>0.43684210526315792</v>
      </c>
      <c r="AA31" s="149">
        <v>0.58421052631578951</v>
      </c>
      <c r="AB31" s="149">
        <v>0.62631578947368416</v>
      </c>
      <c r="AC31" s="150">
        <v>166</v>
      </c>
      <c r="AD31" s="150">
        <v>222</v>
      </c>
      <c r="AE31" s="165">
        <v>238</v>
      </c>
      <c r="AF31" s="148">
        <v>6.2</v>
      </c>
      <c r="AG31" s="148">
        <v>6.4</v>
      </c>
      <c r="AH31" s="148">
        <v>6.5</v>
      </c>
      <c r="AI31" s="149">
        <v>1.17</v>
      </c>
      <c r="AJ31" s="149">
        <v>1.46</v>
      </c>
      <c r="AK31" s="149">
        <v>1.55</v>
      </c>
      <c r="AL31" s="149">
        <v>9.3000000000000007</v>
      </c>
      <c r="AM31" s="149">
        <v>8.17</v>
      </c>
      <c r="AN31" s="149">
        <v>8.89</v>
      </c>
      <c r="AO31" s="149">
        <v>52.3</v>
      </c>
      <c r="AP31" s="149">
        <v>84.5</v>
      </c>
      <c r="AQ31" s="149">
        <v>111.8</v>
      </c>
      <c r="AR31" s="150">
        <v>25716</v>
      </c>
      <c r="AS31" s="150">
        <v>42454</v>
      </c>
      <c r="AT31" s="150">
        <v>54624</v>
      </c>
      <c r="AU31" s="150">
        <v>50</v>
      </c>
      <c r="AV31" s="150">
        <v>90</v>
      </c>
      <c r="AW31" s="150">
        <v>116</v>
      </c>
      <c r="AX31" s="150">
        <v>1400</v>
      </c>
      <c r="AY31" s="150">
        <v>1900</v>
      </c>
      <c r="AZ31" s="150">
        <v>2200</v>
      </c>
      <c r="BA31" s="150">
        <v>4.6348929887801233</v>
      </c>
      <c r="BB31" s="150">
        <v>4.5609398957593212</v>
      </c>
      <c r="BC31" s="150">
        <v>4.5672596776334693</v>
      </c>
      <c r="BD31" s="150">
        <v>158</v>
      </c>
    </row>
    <row r="32" spans="1:56" ht="11.25">
      <c r="A32" s="161">
        <v>133</v>
      </c>
      <c r="B32" s="150" t="s">
        <v>146</v>
      </c>
      <c r="C32" s="150" t="s">
        <v>52</v>
      </c>
      <c r="D32" s="162">
        <v>0.23616000000000001</v>
      </c>
      <c r="E32" s="162">
        <v>0.58769000000000005</v>
      </c>
      <c r="F32" s="162">
        <v>3.6810000000000002E-2</v>
      </c>
      <c r="G32" s="150">
        <f>'Designs Table'!G134</f>
        <v>2</v>
      </c>
      <c r="H32" s="150">
        <f>'Designs Table'!H134</f>
        <v>15</v>
      </c>
      <c r="I32" s="150">
        <f>'Designs Table'!I134</f>
        <v>1</v>
      </c>
      <c r="J32" s="148">
        <v>10.398609916983071</v>
      </c>
      <c r="K32" s="148">
        <v>3.907013263928854</v>
      </c>
      <c r="L32" s="163">
        <v>0.2840000000000002</v>
      </c>
      <c r="M32" s="163">
        <v>0.34200000000000025</v>
      </c>
      <c r="N32" s="163">
        <v>0.34300000000000025</v>
      </c>
      <c r="O32" s="164">
        <v>24380649.999999996</v>
      </c>
      <c r="P32" s="164">
        <v>39352879.999999993</v>
      </c>
      <c r="Q32" s="164">
        <v>52565170</v>
      </c>
      <c r="R32" s="164">
        <v>8218769.8508929219</v>
      </c>
      <c r="S32" s="164">
        <v>3.907013263928854</v>
      </c>
      <c r="T32" s="164">
        <v>10048500</v>
      </c>
      <c r="U32" s="164">
        <v>76125</v>
      </c>
      <c r="V32" s="164">
        <v>615197.91216446913</v>
      </c>
      <c r="W32" s="149">
        <v>0.9007142857142858</v>
      </c>
      <c r="X32" s="149">
        <v>0.9007142857142858</v>
      </c>
      <c r="Y32" s="149">
        <v>0.9007142857142858</v>
      </c>
      <c r="Z32" s="149">
        <v>0.44736842105263158</v>
      </c>
      <c r="AA32" s="149">
        <v>0.56315789473684208</v>
      </c>
      <c r="AB32" s="149">
        <v>0.58421052631578951</v>
      </c>
      <c r="AC32" s="150">
        <v>170</v>
      </c>
      <c r="AD32" s="150">
        <v>214</v>
      </c>
      <c r="AE32" s="165">
        <v>222</v>
      </c>
      <c r="AF32" s="148">
        <v>6.2</v>
      </c>
      <c r="AG32" s="148">
        <v>5.48</v>
      </c>
      <c r="AH32" s="148">
        <v>5.51</v>
      </c>
      <c r="AI32" s="149">
        <v>1.17</v>
      </c>
      <c r="AJ32" s="149">
        <v>1.46</v>
      </c>
      <c r="AK32" s="149">
        <v>1.52</v>
      </c>
      <c r="AL32" s="149">
        <v>9.3000000000000007</v>
      </c>
      <c r="AM32" s="149">
        <v>9.17</v>
      </c>
      <c r="AN32" s="149">
        <v>9.0399999999999991</v>
      </c>
      <c r="AO32" s="149">
        <v>48.3</v>
      </c>
      <c r="AP32" s="149">
        <v>82.6</v>
      </c>
      <c r="AQ32" s="149">
        <v>116.7</v>
      </c>
      <c r="AR32" s="150">
        <v>24224</v>
      </c>
      <c r="AS32" s="150">
        <v>40677</v>
      </c>
      <c r="AT32" s="150">
        <v>55196</v>
      </c>
      <c r="AU32" s="150">
        <v>50</v>
      </c>
      <c r="AV32" s="150">
        <v>88</v>
      </c>
      <c r="AW32" s="150">
        <v>116</v>
      </c>
      <c r="AX32" s="150">
        <v>1400</v>
      </c>
      <c r="AY32" s="150">
        <v>1600</v>
      </c>
      <c r="AZ32" s="150">
        <v>1900</v>
      </c>
      <c r="BA32" s="150">
        <v>4.6466199198699849</v>
      </c>
      <c r="BB32" s="150">
        <v>4.5669465376064231</v>
      </c>
      <c r="BC32" s="150">
        <v>4.5668557438122468</v>
      </c>
      <c r="BD32" s="150">
        <v>151</v>
      </c>
    </row>
    <row r="33" spans="1:56" ht="11.25">
      <c r="A33" s="161">
        <v>134</v>
      </c>
      <c r="B33" s="150" t="s">
        <v>146</v>
      </c>
      <c r="C33" s="150" t="s">
        <v>52</v>
      </c>
      <c r="D33" s="162">
        <v>0.31519999999999998</v>
      </c>
      <c r="E33" s="162">
        <v>0.46590999999999999</v>
      </c>
      <c r="F33" s="162">
        <v>0.78895999999999999</v>
      </c>
      <c r="G33" s="150">
        <f>'Designs Table'!G135</f>
        <v>3</v>
      </c>
      <c r="H33" s="150">
        <f>'Designs Table'!H135</f>
        <v>12</v>
      </c>
      <c r="I33" s="150">
        <f>'Designs Table'!I135</f>
        <v>12</v>
      </c>
      <c r="J33" s="148">
        <v>11.968620041168144</v>
      </c>
      <c r="K33" s="148">
        <v>3.7814161083888633</v>
      </c>
      <c r="L33" s="163">
        <v>0.2930000000000002</v>
      </c>
      <c r="M33" s="163">
        <v>0.35800000000000026</v>
      </c>
      <c r="N33" s="163">
        <v>0.34300000000000025</v>
      </c>
      <c r="O33" s="164">
        <v>25738369.999999996</v>
      </c>
      <c r="P33" s="164">
        <v>47135200</v>
      </c>
      <c r="Q33" s="164">
        <v>55433490</v>
      </c>
      <c r="R33" s="164">
        <v>8554817.222060157</v>
      </c>
      <c r="S33" s="164">
        <v>3.7814161083888633</v>
      </c>
      <c r="T33" s="164">
        <v>10257324</v>
      </c>
      <c r="U33" s="164">
        <v>77707</v>
      </c>
      <c r="V33" s="164">
        <v>579394.32486744155</v>
      </c>
      <c r="W33" s="149">
        <v>0.9007142857142858</v>
      </c>
      <c r="X33" s="149">
        <v>0.9007142857142858</v>
      </c>
      <c r="Y33" s="149">
        <v>0.9007142857142858</v>
      </c>
      <c r="Z33" s="149">
        <v>0.43684210526315792</v>
      </c>
      <c r="AA33" s="149">
        <v>0.58421052631578951</v>
      </c>
      <c r="AB33" s="149">
        <v>0.64736842105263159</v>
      </c>
      <c r="AC33" s="150">
        <v>166</v>
      </c>
      <c r="AD33" s="150">
        <v>222</v>
      </c>
      <c r="AE33" s="165">
        <v>246</v>
      </c>
      <c r="AF33" s="148">
        <v>6.2</v>
      </c>
      <c r="AG33" s="148">
        <v>5.51</v>
      </c>
      <c r="AH33" s="148">
        <v>6.2</v>
      </c>
      <c r="AI33" s="149">
        <v>1.17</v>
      </c>
      <c r="AJ33" s="149">
        <v>1.48</v>
      </c>
      <c r="AK33" s="149">
        <v>1.7</v>
      </c>
      <c r="AL33" s="149">
        <v>9.3000000000000007</v>
      </c>
      <c r="AM33" s="149">
        <v>9.2899999999999991</v>
      </c>
      <c r="AN33" s="149">
        <v>8.82</v>
      </c>
      <c r="AO33" s="149">
        <v>52.3</v>
      </c>
      <c r="AP33" s="149">
        <v>99.2</v>
      </c>
      <c r="AQ33" s="149">
        <v>114</v>
      </c>
      <c r="AR33" s="150">
        <v>25716</v>
      </c>
      <c r="AS33" s="150">
        <v>49229</v>
      </c>
      <c r="AT33" s="150">
        <v>58348</v>
      </c>
      <c r="AU33" s="150">
        <v>50</v>
      </c>
      <c r="AV33" s="150">
        <v>105</v>
      </c>
      <c r="AW33" s="150">
        <v>133</v>
      </c>
      <c r="AX33" s="150">
        <v>1400</v>
      </c>
      <c r="AY33" s="150">
        <v>1600</v>
      </c>
      <c r="AZ33" s="150">
        <v>1950</v>
      </c>
      <c r="BA33" s="150">
        <v>4.6348929887801233</v>
      </c>
      <c r="BB33" s="150">
        <v>4.5452546498833666</v>
      </c>
      <c r="BC33" s="150">
        <v>4.5665885686767789</v>
      </c>
      <c r="BD33" s="150">
        <v>139</v>
      </c>
    </row>
    <row r="34" spans="1:56" ht="11.25">
      <c r="A34" s="161">
        <v>135</v>
      </c>
      <c r="B34" s="150" t="s">
        <v>146</v>
      </c>
      <c r="C34" s="150" t="s">
        <v>52</v>
      </c>
      <c r="D34" s="162">
        <v>0.34203</v>
      </c>
      <c r="E34" s="162">
        <v>0.41691</v>
      </c>
      <c r="F34" s="162">
        <v>4.2369999999999998E-2</v>
      </c>
      <c r="G34" s="150">
        <f>'Designs Table'!G136</f>
        <v>3</v>
      </c>
      <c r="H34" s="150">
        <f>'Designs Table'!H136</f>
        <v>11</v>
      </c>
      <c r="I34" s="150">
        <f>'Designs Table'!I136</f>
        <v>1</v>
      </c>
      <c r="J34" s="148">
        <v>11.487858771563957</v>
      </c>
      <c r="K34" s="148">
        <v>3.4936350423776155</v>
      </c>
      <c r="L34" s="163">
        <v>0.2930000000000002</v>
      </c>
      <c r="M34" s="163">
        <v>0.35500000000000026</v>
      </c>
      <c r="N34" s="163">
        <v>0.34300000000000025</v>
      </c>
      <c r="O34" s="164">
        <v>25738369.999999996</v>
      </c>
      <c r="P34" s="164">
        <v>45733800</v>
      </c>
      <c r="Q34" s="164">
        <v>52565170</v>
      </c>
      <c r="R34" s="164">
        <v>8455616.3943450265</v>
      </c>
      <c r="S34" s="164">
        <v>3.4936350423776155</v>
      </c>
      <c r="T34" s="164">
        <v>10052328.000000002</v>
      </c>
      <c r="U34" s="164">
        <v>76154</v>
      </c>
      <c r="V34" s="164">
        <v>600145.04842667771</v>
      </c>
      <c r="W34" s="149">
        <v>0.9007142857142858</v>
      </c>
      <c r="X34" s="149">
        <v>0.9007142857142858</v>
      </c>
      <c r="Y34" s="149">
        <v>0.9007142857142858</v>
      </c>
      <c r="Z34" s="149">
        <v>0.43684210526315792</v>
      </c>
      <c r="AA34" s="149">
        <v>0.58947368421052626</v>
      </c>
      <c r="AB34" s="149">
        <v>0.58421052631578951</v>
      </c>
      <c r="AC34" s="150">
        <v>166</v>
      </c>
      <c r="AD34" s="150">
        <v>224</v>
      </c>
      <c r="AE34" s="165">
        <v>222</v>
      </c>
      <c r="AF34" s="148">
        <v>6.2</v>
      </c>
      <c r="AG34" s="148">
        <v>5.84</v>
      </c>
      <c r="AH34" s="148">
        <v>5.51</v>
      </c>
      <c r="AI34" s="149">
        <v>1.17</v>
      </c>
      <c r="AJ34" s="149">
        <v>1.59</v>
      </c>
      <c r="AK34" s="149">
        <v>1.52</v>
      </c>
      <c r="AL34" s="149">
        <v>9.3000000000000007</v>
      </c>
      <c r="AM34" s="149">
        <v>9.66</v>
      </c>
      <c r="AN34" s="149">
        <v>9.0399999999999991</v>
      </c>
      <c r="AO34" s="149">
        <v>52.3</v>
      </c>
      <c r="AP34" s="149">
        <v>95.1</v>
      </c>
      <c r="AQ34" s="149">
        <v>116.7</v>
      </c>
      <c r="AR34" s="150">
        <v>25716</v>
      </c>
      <c r="AS34" s="150">
        <v>47689</v>
      </c>
      <c r="AT34" s="150">
        <v>55196</v>
      </c>
      <c r="AU34" s="150">
        <v>50</v>
      </c>
      <c r="AV34" s="150">
        <v>100</v>
      </c>
      <c r="AW34" s="150">
        <v>116</v>
      </c>
      <c r="AX34" s="150">
        <v>1400</v>
      </c>
      <c r="AY34" s="150">
        <v>1600</v>
      </c>
      <c r="AZ34" s="150">
        <v>1900</v>
      </c>
      <c r="BA34" s="150">
        <v>4.6348929887801233</v>
      </c>
      <c r="BB34" s="150">
        <v>4.5495874607056495</v>
      </c>
      <c r="BC34" s="150">
        <v>4.5668557438122468</v>
      </c>
      <c r="BD34" s="150">
        <v>146</v>
      </c>
    </row>
    <row r="35" spans="1:56" ht="11.25">
      <c r="A35" s="161">
        <v>136</v>
      </c>
      <c r="B35" s="150" t="s">
        <v>146</v>
      </c>
      <c r="C35" s="150" t="s">
        <v>52</v>
      </c>
      <c r="D35" s="162">
        <v>0.42518</v>
      </c>
      <c r="E35" s="162">
        <v>0.54727000000000003</v>
      </c>
      <c r="F35" s="162">
        <v>0.12853999999999999</v>
      </c>
      <c r="G35" s="150">
        <f>'Designs Table'!G137</f>
        <v>3</v>
      </c>
      <c r="H35" s="150">
        <f>'Designs Table'!H137</f>
        <v>14</v>
      </c>
      <c r="I35" s="150">
        <f>'Designs Table'!I137</f>
        <v>2</v>
      </c>
      <c r="J35" s="148">
        <v>12.32740684320745</v>
      </c>
      <c r="K35" s="148">
        <v>4.0421280450194548</v>
      </c>
      <c r="L35" s="163">
        <v>0.2930000000000002</v>
      </c>
      <c r="M35" s="163">
        <v>0.35800000000000026</v>
      </c>
      <c r="N35" s="163">
        <v>0.35100000000000026</v>
      </c>
      <c r="O35" s="164">
        <v>25738369.999999996</v>
      </c>
      <c r="P35" s="164">
        <v>47381809.999999993</v>
      </c>
      <c r="Q35" s="164">
        <v>56389900</v>
      </c>
      <c r="R35" s="164">
        <v>7938054.7616213514</v>
      </c>
      <c r="S35" s="164">
        <v>4.0421280450194548</v>
      </c>
      <c r="T35" s="164">
        <v>9551256</v>
      </c>
      <c r="U35" s="164">
        <v>72358</v>
      </c>
      <c r="V35" s="164">
        <v>551558.9365893841</v>
      </c>
      <c r="W35" s="149">
        <v>0.9007142857142858</v>
      </c>
      <c r="X35" s="149">
        <v>0.9007142857142858</v>
      </c>
      <c r="Y35" s="149">
        <v>0.9007142857142858</v>
      </c>
      <c r="Z35" s="149">
        <v>0.43684210526315792</v>
      </c>
      <c r="AA35" s="149">
        <v>0.58947368421052626</v>
      </c>
      <c r="AB35" s="149">
        <v>0.51578947368421058</v>
      </c>
      <c r="AC35" s="150">
        <v>166</v>
      </c>
      <c r="AD35" s="150">
        <v>224</v>
      </c>
      <c r="AE35" s="165">
        <v>196</v>
      </c>
      <c r="AF35" s="148">
        <v>6.2</v>
      </c>
      <c r="AG35" s="148">
        <v>5.47</v>
      </c>
      <c r="AH35" s="148">
        <v>6.2</v>
      </c>
      <c r="AI35" s="149">
        <v>1.17</v>
      </c>
      <c r="AJ35" s="149">
        <v>1.55</v>
      </c>
      <c r="AK35" s="149">
        <v>1.65</v>
      </c>
      <c r="AL35" s="149">
        <v>9.3000000000000007</v>
      </c>
      <c r="AM35" s="149">
        <v>8.43</v>
      </c>
      <c r="AN35" s="149">
        <v>8.76</v>
      </c>
      <c r="AO35" s="149">
        <v>52.3</v>
      </c>
      <c r="AP35" s="149">
        <v>100</v>
      </c>
      <c r="AQ35" s="149">
        <v>120</v>
      </c>
      <c r="AR35" s="150">
        <v>25716</v>
      </c>
      <c r="AS35" s="150">
        <v>49500</v>
      </c>
      <c r="AT35" s="150">
        <v>59399</v>
      </c>
      <c r="AU35" s="150">
        <v>50</v>
      </c>
      <c r="AV35" s="150">
        <v>104</v>
      </c>
      <c r="AW35" s="150">
        <v>112</v>
      </c>
      <c r="AX35" s="150">
        <v>1400</v>
      </c>
      <c r="AY35" s="150">
        <v>1900</v>
      </c>
      <c r="AZ35" s="150">
        <v>2200</v>
      </c>
      <c r="BA35" s="150">
        <v>4.6348929887801233</v>
      </c>
      <c r="BB35" s="150">
        <v>4.5456424618977813</v>
      </c>
      <c r="BC35" s="150">
        <v>4.5556065086865107</v>
      </c>
      <c r="BD35" s="150">
        <v>134</v>
      </c>
    </row>
    <row r="36" spans="1:56" ht="11.25">
      <c r="A36" s="161">
        <v>137</v>
      </c>
      <c r="B36" s="150" t="s">
        <v>146</v>
      </c>
      <c r="C36" s="150" t="s">
        <v>52</v>
      </c>
      <c r="D36" s="162">
        <v>0.42399999999999999</v>
      </c>
      <c r="E36" s="162">
        <v>0.84514</v>
      </c>
      <c r="F36" s="162">
        <v>0.73133000000000004</v>
      </c>
      <c r="G36" s="150">
        <f>'Designs Table'!G138</f>
        <v>3</v>
      </c>
      <c r="H36" s="150">
        <f>'Designs Table'!H138</f>
        <v>21</v>
      </c>
      <c r="I36" s="150">
        <f>'Designs Table'!I138</f>
        <v>11</v>
      </c>
      <c r="J36" s="148">
        <v>11.232049377211506</v>
      </c>
      <c r="K36" s="148">
        <v>3.5923604075092128</v>
      </c>
      <c r="L36" s="163">
        <v>0.2930000000000002</v>
      </c>
      <c r="M36" s="163">
        <v>0.34000000000000025</v>
      </c>
      <c r="N36" s="163">
        <v>0.35000000000000026</v>
      </c>
      <c r="O36" s="164">
        <v>25738369.999999996</v>
      </c>
      <c r="P36" s="164">
        <v>39992609.999999993</v>
      </c>
      <c r="Q36" s="164">
        <v>57064210</v>
      </c>
      <c r="R36" s="164">
        <v>8263045.4362765662</v>
      </c>
      <c r="S36" s="164">
        <v>3.5923604075092128</v>
      </c>
      <c r="T36" s="164">
        <v>9820404</v>
      </c>
      <c r="U36" s="164">
        <v>74397</v>
      </c>
      <c r="V36" s="164">
        <v>582711.09969610372</v>
      </c>
      <c r="W36" s="149">
        <v>0.9007142857142858</v>
      </c>
      <c r="X36" s="149">
        <v>0.9007142857142858</v>
      </c>
      <c r="Y36" s="149">
        <v>0.9007142857142858</v>
      </c>
      <c r="Z36" s="149">
        <v>0.43684210526315792</v>
      </c>
      <c r="AA36" s="149">
        <v>0.59473684210526312</v>
      </c>
      <c r="AB36" s="149">
        <v>0.58421052631578951</v>
      </c>
      <c r="AC36" s="150">
        <v>166</v>
      </c>
      <c r="AD36" s="150">
        <v>226</v>
      </c>
      <c r="AE36" s="165">
        <v>222</v>
      </c>
      <c r="AF36" s="148">
        <v>6.2</v>
      </c>
      <c r="AG36" s="148">
        <v>6</v>
      </c>
      <c r="AH36" s="148">
        <v>5.95</v>
      </c>
      <c r="AI36" s="149">
        <v>1.17</v>
      </c>
      <c r="AJ36" s="149">
        <v>1.45</v>
      </c>
      <c r="AK36" s="149">
        <v>1.69</v>
      </c>
      <c r="AL36" s="149">
        <v>9.3000000000000007</v>
      </c>
      <c r="AM36" s="149">
        <v>8.58</v>
      </c>
      <c r="AN36" s="149">
        <v>8.7200000000000006</v>
      </c>
      <c r="AO36" s="149">
        <v>52.3</v>
      </c>
      <c r="AP36" s="149">
        <v>96</v>
      </c>
      <c r="AQ36" s="149">
        <v>108.2</v>
      </c>
      <c r="AR36" s="150">
        <v>25716</v>
      </c>
      <c r="AS36" s="150">
        <v>41380</v>
      </c>
      <c r="AT36" s="150">
        <v>60140</v>
      </c>
      <c r="AU36" s="150">
        <v>50</v>
      </c>
      <c r="AV36" s="150">
        <v>100</v>
      </c>
      <c r="AW36" s="150">
        <v>126</v>
      </c>
      <c r="AX36" s="150">
        <v>1400</v>
      </c>
      <c r="AY36" s="150">
        <v>1000</v>
      </c>
      <c r="AZ36" s="150">
        <v>1600</v>
      </c>
      <c r="BA36" s="150">
        <v>4.6348929887801233</v>
      </c>
      <c r="BB36" s="150">
        <v>4.5700911217840714</v>
      </c>
      <c r="BC36" s="150">
        <v>4.5564661915499665</v>
      </c>
      <c r="BD36" s="150">
        <v>140</v>
      </c>
    </row>
    <row r="37" spans="1:56" ht="11.25">
      <c r="A37" s="161">
        <v>138</v>
      </c>
      <c r="B37" s="150" t="s">
        <v>146</v>
      </c>
      <c r="C37" s="150" t="s">
        <v>52</v>
      </c>
      <c r="D37" s="162">
        <v>0.30953000000000003</v>
      </c>
      <c r="E37" s="162">
        <v>0.66225999999999996</v>
      </c>
      <c r="F37" s="162">
        <v>0.79113999999999995</v>
      </c>
      <c r="G37" s="150">
        <f>'Designs Table'!G139</f>
        <v>3</v>
      </c>
      <c r="H37" s="150">
        <f>'Designs Table'!H139</f>
        <v>16</v>
      </c>
      <c r="I37" s="150">
        <f>'Designs Table'!I139</f>
        <v>12</v>
      </c>
      <c r="J37" s="148">
        <v>12.044691553418549</v>
      </c>
      <c r="K37" s="148">
        <v>4.3471225270034486</v>
      </c>
      <c r="L37" s="163">
        <v>0.2930000000000002</v>
      </c>
      <c r="M37" s="163">
        <v>0.35800000000000026</v>
      </c>
      <c r="N37" s="163">
        <v>0.34300000000000025</v>
      </c>
      <c r="O37" s="164">
        <v>25738369.999999996</v>
      </c>
      <c r="P37" s="164">
        <v>48030640</v>
      </c>
      <c r="Q37" s="164">
        <v>55433490</v>
      </c>
      <c r="R37" s="164">
        <v>8491331.6888247915</v>
      </c>
      <c r="S37" s="164">
        <v>4.3471225270034486</v>
      </c>
      <c r="T37" s="164">
        <v>10461264.000000002</v>
      </c>
      <c r="U37" s="164">
        <v>79252</v>
      </c>
      <c r="V37" s="164">
        <v>571793.47020959063</v>
      </c>
      <c r="W37" s="149">
        <v>0.9007142857142858</v>
      </c>
      <c r="X37" s="149">
        <v>0.9007142857142858</v>
      </c>
      <c r="Y37" s="149">
        <v>0.9007142857142858</v>
      </c>
      <c r="Z37" s="149">
        <v>0.43684210526315792</v>
      </c>
      <c r="AA37" s="149">
        <v>0.6</v>
      </c>
      <c r="AB37" s="149">
        <v>0.64210526315789473</v>
      </c>
      <c r="AC37" s="150">
        <v>166</v>
      </c>
      <c r="AD37" s="150">
        <v>228</v>
      </c>
      <c r="AE37" s="165">
        <v>244</v>
      </c>
      <c r="AF37" s="148">
        <v>6.2</v>
      </c>
      <c r="AG37" s="148">
        <v>6.35</v>
      </c>
      <c r="AH37" s="148">
        <v>6.2</v>
      </c>
      <c r="AI37" s="149">
        <v>1.17</v>
      </c>
      <c r="AJ37" s="149">
        <v>1.54</v>
      </c>
      <c r="AK37" s="149">
        <v>1.7</v>
      </c>
      <c r="AL37" s="149">
        <v>9.3000000000000007</v>
      </c>
      <c r="AM37" s="149">
        <v>9.02</v>
      </c>
      <c r="AN37" s="149">
        <v>8.82</v>
      </c>
      <c r="AO37" s="149">
        <v>52.3</v>
      </c>
      <c r="AP37" s="149">
        <v>106.1</v>
      </c>
      <c r="AQ37" s="149">
        <v>114</v>
      </c>
      <c r="AR37" s="150">
        <v>25716</v>
      </c>
      <c r="AS37" s="150">
        <v>50213</v>
      </c>
      <c r="AT37" s="150">
        <v>58348</v>
      </c>
      <c r="AU37" s="150">
        <v>50</v>
      </c>
      <c r="AV37" s="150">
        <v>110</v>
      </c>
      <c r="AW37" s="150">
        <v>133</v>
      </c>
      <c r="AX37" s="150">
        <v>1400</v>
      </c>
      <c r="AY37" s="150">
        <v>1900</v>
      </c>
      <c r="AZ37" s="150">
        <v>1950</v>
      </c>
      <c r="BA37" s="150">
        <v>4.6348929887801233</v>
      </c>
      <c r="BB37" s="150">
        <v>4.5457176524878617</v>
      </c>
      <c r="BC37" s="150">
        <v>4.5665885686767789</v>
      </c>
      <c r="BD37" s="150">
        <v>138</v>
      </c>
    </row>
    <row r="38" spans="1:56" ht="11.25">
      <c r="A38" s="161">
        <v>139</v>
      </c>
      <c r="B38" s="150" t="s">
        <v>146</v>
      </c>
      <c r="C38" s="150" t="s">
        <v>52</v>
      </c>
      <c r="D38" s="162">
        <v>0.24518999999999999</v>
      </c>
      <c r="E38" s="162">
        <v>0.87375000000000003</v>
      </c>
      <c r="F38" s="162">
        <v>0.11759</v>
      </c>
      <c r="G38" s="150">
        <f>'Designs Table'!G140</f>
        <v>2</v>
      </c>
      <c r="H38" s="150">
        <f>'Designs Table'!H140</f>
        <v>21</v>
      </c>
      <c r="I38" s="150">
        <f>'Designs Table'!I140</f>
        <v>2</v>
      </c>
      <c r="J38" s="148">
        <v>11.002372242703016</v>
      </c>
      <c r="K38" s="148">
        <v>4.4622963330871741</v>
      </c>
      <c r="L38" s="163">
        <v>0.2840000000000002</v>
      </c>
      <c r="M38" s="163">
        <v>0.34000000000000025</v>
      </c>
      <c r="N38" s="163">
        <v>0.35100000000000026</v>
      </c>
      <c r="O38" s="164">
        <v>24380649.999999996</v>
      </c>
      <c r="P38" s="164">
        <v>39992609.999999993</v>
      </c>
      <c r="Q38" s="164">
        <v>56389900</v>
      </c>
      <c r="R38" s="164">
        <v>7796371.7798869954</v>
      </c>
      <c r="S38" s="164">
        <v>4.4622963330871741</v>
      </c>
      <c r="T38" s="164">
        <v>9661476</v>
      </c>
      <c r="U38" s="164">
        <v>73193</v>
      </c>
      <c r="V38" s="164">
        <v>571051.33209387865</v>
      </c>
      <c r="W38" s="149">
        <v>0.9007142857142858</v>
      </c>
      <c r="X38" s="149">
        <v>0.9007142857142858</v>
      </c>
      <c r="Y38" s="149">
        <v>0.9007142857142858</v>
      </c>
      <c r="Z38" s="149">
        <v>0.44736842105263158</v>
      </c>
      <c r="AA38" s="149">
        <v>0.59473684210526312</v>
      </c>
      <c r="AB38" s="149">
        <v>0.51578947368421058</v>
      </c>
      <c r="AC38" s="150">
        <v>170</v>
      </c>
      <c r="AD38" s="150">
        <v>226</v>
      </c>
      <c r="AE38" s="165">
        <v>196</v>
      </c>
      <c r="AF38" s="148">
        <v>6.2</v>
      </c>
      <c r="AG38" s="148">
        <v>6</v>
      </c>
      <c r="AH38" s="148">
        <v>6.2</v>
      </c>
      <c r="AI38" s="149">
        <v>1.17</v>
      </c>
      <c r="AJ38" s="149">
        <v>1.45</v>
      </c>
      <c r="AK38" s="149">
        <v>1.65</v>
      </c>
      <c r="AL38" s="149">
        <v>9.3000000000000007</v>
      </c>
      <c r="AM38" s="149">
        <v>8.58</v>
      </c>
      <c r="AN38" s="149">
        <v>8.76</v>
      </c>
      <c r="AO38" s="149">
        <v>48.3</v>
      </c>
      <c r="AP38" s="149">
        <v>96</v>
      </c>
      <c r="AQ38" s="149">
        <v>120</v>
      </c>
      <c r="AR38" s="150">
        <v>24224</v>
      </c>
      <c r="AS38" s="150">
        <v>41380</v>
      </c>
      <c r="AT38" s="150">
        <v>59399</v>
      </c>
      <c r="AU38" s="150">
        <v>50</v>
      </c>
      <c r="AV38" s="150">
        <v>100</v>
      </c>
      <c r="AW38" s="150">
        <v>112</v>
      </c>
      <c r="AX38" s="150">
        <v>1400</v>
      </c>
      <c r="AY38" s="150">
        <v>1000</v>
      </c>
      <c r="AZ38" s="150">
        <v>2200</v>
      </c>
      <c r="BA38" s="150">
        <v>4.6466199198699849</v>
      </c>
      <c r="BB38" s="150">
        <v>4.5700911217840714</v>
      </c>
      <c r="BC38" s="150">
        <v>4.5556065086865107</v>
      </c>
      <c r="BD38" s="150">
        <v>141</v>
      </c>
    </row>
    <row r="39" spans="1:56" ht="11.25">
      <c r="A39" s="161">
        <v>140</v>
      </c>
      <c r="B39" s="150" t="s">
        <v>146</v>
      </c>
      <c r="C39" s="150" t="s">
        <v>52</v>
      </c>
      <c r="D39" s="162">
        <v>0.55896999999999997</v>
      </c>
      <c r="E39" s="162">
        <v>0.93569999999999998</v>
      </c>
      <c r="F39" s="162">
        <v>0.35246</v>
      </c>
      <c r="G39" s="150">
        <f>'Designs Table'!G141</f>
        <v>4</v>
      </c>
      <c r="H39" s="150">
        <f>'Designs Table'!H141</f>
        <v>23</v>
      </c>
      <c r="I39" s="150">
        <f>'Designs Table'!I141</f>
        <v>6</v>
      </c>
      <c r="J39" s="148">
        <v>11.537546960086429</v>
      </c>
      <c r="K39" s="148">
        <v>4.2749880501594859</v>
      </c>
      <c r="L39" s="163">
        <v>0.2870000000000002</v>
      </c>
      <c r="M39" s="163">
        <v>0.33700000000000024</v>
      </c>
      <c r="N39" s="163">
        <v>0.34900000000000025</v>
      </c>
      <c r="O39" s="164">
        <v>24216849.999999993</v>
      </c>
      <c r="P39" s="164">
        <v>38907889.999999993</v>
      </c>
      <c r="Q39" s="164">
        <v>64699110.000000007</v>
      </c>
      <c r="R39" s="164">
        <v>8811887.8591429647</v>
      </c>
      <c r="S39" s="164">
        <v>4.2749880501594859</v>
      </c>
      <c r="T39" s="164">
        <v>10711272.000000002</v>
      </c>
      <c r="U39" s="164">
        <v>81146</v>
      </c>
      <c r="V39" s="164">
        <v>547533.61321023828</v>
      </c>
      <c r="W39" s="149">
        <v>0.9007142857142858</v>
      </c>
      <c r="X39" s="149">
        <v>0.9007142857142858</v>
      </c>
      <c r="Y39" s="149">
        <v>0.9007142857142858</v>
      </c>
      <c r="Z39" s="149">
        <v>0.40526315789473683</v>
      </c>
      <c r="AA39" s="149">
        <v>0.43684210526315792</v>
      </c>
      <c r="AB39" s="149">
        <v>0.73157894736842111</v>
      </c>
      <c r="AC39" s="150">
        <v>154</v>
      </c>
      <c r="AD39" s="150">
        <v>166</v>
      </c>
      <c r="AE39" s="165">
        <v>278</v>
      </c>
      <c r="AF39" s="148">
        <v>5.8</v>
      </c>
      <c r="AG39" s="148">
        <v>5.6</v>
      </c>
      <c r="AH39" s="148">
        <v>5.3</v>
      </c>
      <c r="AI39" s="149">
        <v>1.1100000000000001</v>
      </c>
      <c r="AJ39" s="149">
        <v>1.43</v>
      </c>
      <c r="AK39" s="149">
        <v>1.57</v>
      </c>
      <c r="AL39" s="149">
        <v>9.3000000000000007</v>
      </c>
      <c r="AM39" s="149">
        <v>7.66</v>
      </c>
      <c r="AN39" s="149">
        <v>9.44</v>
      </c>
      <c r="AO39" s="149">
        <v>52.3</v>
      </c>
      <c r="AP39" s="149">
        <v>102.8</v>
      </c>
      <c r="AQ39" s="149">
        <v>124.6</v>
      </c>
      <c r="AR39" s="150">
        <v>24044</v>
      </c>
      <c r="AS39" s="150">
        <v>40188</v>
      </c>
      <c r="AT39" s="150">
        <v>68530</v>
      </c>
      <c r="AU39" s="150">
        <v>44</v>
      </c>
      <c r="AV39" s="150">
        <v>73</v>
      </c>
      <c r="AW39" s="150">
        <v>174</v>
      </c>
      <c r="AX39" s="150">
        <v>1400</v>
      </c>
      <c r="AY39" s="150">
        <v>1800</v>
      </c>
      <c r="AZ39" s="150">
        <v>1550</v>
      </c>
      <c r="BA39" s="150">
        <v>4.6428492801125829</v>
      </c>
      <c r="BB39" s="150">
        <v>4.5741018095133166</v>
      </c>
      <c r="BC39" s="150">
        <v>4.5589861088269537</v>
      </c>
      <c r="BD39" s="150">
        <v>130</v>
      </c>
    </row>
    <row r="40" spans="1:56" ht="11.25">
      <c r="A40" s="161">
        <v>141</v>
      </c>
      <c r="B40" s="150" t="s">
        <v>146</v>
      </c>
      <c r="C40" s="150" t="s">
        <v>52</v>
      </c>
      <c r="D40" s="162">
        <v>0.44531999999999999</v>
      </c>
      <c r="E40" s="162">
        <v>0.62026000000000003</v>
      </c>
      <c r="F40" s="162">
        <v>0.30825999999999998</v>
      </c>
      <c r="G40" s="150">
        <f>'Designs Table'!G142</f>
        <v>4</v>
      </c>
      <c r="H40" s="150">
        <f>'Designs Table'!H142</f>
        <v>15</v>
      </c>
      <c r="I40" s="150">
        <f>'Designs Table'!I142</f>
        <v>5</v>
      </c>
      <c r="J40" s="148">
        <v>10.728806847285632</v>
      </c>
      <c r="K40" s="148">
        <v>3.2257377154122469</v>
      </c>
      <c r="L40" s="163">
        <v>0.2870000000000002</v>
      </c>
      <c r="M40" s="163">
        <v>0.34500000000000025</v>
      </c>
      <c r="N40" s="163">
        <v>0.34600000000000025</v>
      </c>
      <c r="O40" s="164">
        <v>24216849.999999993</v>
      </c>
      <c r="P40" s="164">
        <v>39352879.999999993</v>
      </c>
      <c r="Q40" s="164">
        <v>54339670</v>
      </c>
      <c r="R40" s="164">
        <v>8801309.2875380777</v>
      </c>
      <c r="S40" s="164">
        <v>3.2257377154122469</v>
      </c>
      <c r="T40" s="164">
        <v>10472880</v>
      </c>
      <c r="U40" s="164">
        <v>79340</v>
      </c>
      <c r="V40" s="164">
        <v>653135.82397344545</v>
      </c>
      <c r="W40" s="149">
        <v>0.9007142857142858</v>
      </c>
      <c r="X40" s="149">
        <v>0.9007142857142858</v>
      </c>
      <c r="Y40" s="149">
        <v>0.9007142857142858</v>
      </c>
      <c r="Z40" s="149">
        <v>0.40526315789473683</v>
      </c>
      <c r="AA40" s="149">
        <v>0.56315789473684208</v>
      </c>
      <c r="AB40" s="149">
        <v>0.64736842105263159</v>
      </c>
      <c r="AC40" s="150">
        <v>154</v>
      </c>
      <c r="AD40" s="150">
        <v>214</v>
      </c>
      <c r="AE40" s="165">
        <v>246</v>
      </c>
      <c r="AF40" s="148">
        <v>5.8</v>
      </c>
      <c r="AG40" s="148">
        <v>5.48</v>
      </c>
      <c r="AH40" s="148">
        <v>5.79</v>
      </c>
      <c r="AI40" s="149">
        <v>1.1100000000000001</v>
      </c>
      <c r="AJ40" s="149">
        <v>1.46</v>
      </c>
      <c r="AK40" s="149">
        <v>1.57</v>
      </c>
      <c r="AL40" s="149">
        <v>9.3000000000000007</v>
      </c>
      <c r="AM40" s="149">
        <v>9.17</v>
      </c>
      <c r="AN40" s="149">
        <v>9.7799999999999994</v>
      </c>
      <c r="AO40" s="149">
        <v>52.3</v>
      </c>
      <c r="AP40" s="149">
        <v>82.6</v>
      </c>
      <c r="AQ40" s="149">
        <v>109.4</v>
      </c>
      <c r="AR40" s="150">
        <v>24044</v>
      </c>
      <c r="AS40" s="150">
        <v>40677</v>
      </c>
      <c r="AT40" s="150">
        <v>57146</v>
      </c>
      <c r="AU40" s="150">
        <v>44</v>
      </c>
      <c r="AV40" s="150">
        <v>88</v>
      </c>
      <c r="AW40" s="150">
        <v>124</v>
      </c>
      <c r="AX40" s="150">
        <v>1400</v>
      </c>
      <c r="AY40" s="150">
        <v>1600</v>
      </c>
      <c r="AZ40" s="150">
        <v>1900</v>
      </c>
      <c r="BA40" s="150">
        <v>4.6428492801125829</v>
      </c>
      <c r="BB40" s="150">
        <v>4.5631696393803454</v>
      </c>
      <c r="BC40" s="150">
        <v>4.5628837996963263</v>
      </c>
      <c r="BD40" s="150">
        <v>156</v>
      </c>
    </row>
    <row r="41" spans="1:56" ht="11.25">
      <c r="A41" s="161">
        <v>142</v>
      </c>
      <c r="B41" s="150" t="s">
        <v>146</v>
      </c>
      <c r="C41" s="150" t="s">
        <v>52</v>
      </c>
      <c r="D41" s="162">
        <v>0.37413000000000002</v>
      </c>
      <c r="E41" s="162">
        <v>4.2950000000000002E-2</v>
      </c>
      <c r="F41" s="162">
        <v>0.88604000000000005</v>
      </c>
      <c r="G41" s="150">
        <f>'Designs Table'!G143</f>
        <v>3</v>
      </c>
      <c r="H41" s="150">
        <f>'Designs Table'!H143</f>
        <v>2</v>
      </c>
      <c r="I41" s="150">
        <f>'Designs Table'!I143</f>
        <v>14</v>
      </c>
      <c r="J41" s="148">
        <v>12.049523423130546</v>
      </c>
      <c r="K41" s="148">
        <v>3.5968536523604886</v>
      </c>
      <c r="L41" s="163">
        <v>0.2930000000000002</v>
      </c>
      <c r="M41" s="163">
        <v>0.35600000000000026</v>
      </c>
      <c r="N41" s="163">
        <v>0.34200000000000025</v>
      </c>
      <c r="O41" s="164">
        <v>25738369.999999996</v>
      </c>
      <c r="P41" s="164">
        <v>49117180</v>
      </c>
      <c r="Q41" s="164">
        <v>55622769.999999993</v>
      </c>
      <c r="R41" s="164">
        <v>8793394.6508857701</v>
      </c>
      <c r="S41" s="164">
        <v>3.5968536523604886</v>
      </c>
      <c r="T41" s="164">
        <v>10536900</v>
      </c>
      <c r="U41" s="164">
        <v>79825</v>
      </c>
      <c r="V41" s="164">
        <v>607241.70246488531</v>
      </c>
      <c r="W41" s="149">
        <v>0.9007142857142858</v>
      </c>
      <c r="X41" s="149">
        <v>0.9007142857142858</v>
      </c>
      <c r="Y41" s="149">
        <v>0.9007142857142858</v>
      </c>
      <c r="Z41" s="149">
        <v>0.43684210526315792</v>
      </c>
      <c r="AA41" s="149">
        <v>0.49473684210526314</v>
      </c>
      <c r="AB41" s="149">
        <v>0.67894736842105263</v>
      </c>
      <c r="AC41" s="150">
        <v>166</v>
      </c>
      <c r="AD41" s="150">
        <v>188</v>
      </c>
      <c r="AE41" s="165">
        <v>258</v>
      </c>
      <c r="AF41" s="148">
        <v>6.2</v>
      </c>
      <c r="AG41" s="148">
        <v>5.71</v>
      </c>
      <c r="AH41" s="148">
        <v>6.18</v>
      </c>
      <c r="AI41" s="149">
        <v>1.17</v>
      </c>
      <c r="AJ41" s="149">
        <v>1.51</v>
      </c>
      <c r="AK41" s="149">
        <v>1.67</v>
      </c>
      <c r="AL41" s="149">
        <v>9.3000000000000007</v>
      </c>
      <c r="AM41" s="149">
        <v>8.56</v>
      </c>
      <c r="AN41" s="149">
        <v>8.8000000000000007</v>
      </c>
      <c r="AO41" s="149">
        <v>52.3</v>
      </c>
      <c r="AP41" s="149">
        <v>125.2</v>
      </c>
      <c r="AQ41" s="149">
        <v>127.3</v>
      </c>
      <c r="AR41" s="150">
        <v>25716</v>
      </c>
      <c r="AS41" s="150">
        <v>51407</v>
      </c>
      <c r="AT41" s="150">
        <v>58556</v>
      </c>
      <c r="AU41" s="150">
        <v>50</v>
      </c>
      <c r="AV41" s="150">
        <v>92</v>
      </c>
      <c r="AW41" s="150">
        <v>130</v>
      </c>
      <c r="AX41" s="150">
        <v>1400</v>
      </c>
      <c r="AY41" s="150">
        <v>2200</v>
      </c>
      <c r="AZ41" s="150">
        <v>1900</v>
      </c>
      <c r="BA41" s="150">
        <v>4.6348929887801233</v>
      </c>
      <c r="BB41" s="150">
        <v>4.5488030419255114</v>
      </c>
      <c r="BC41" s="150">
        <v>4.5687161307033639</v>
      </c>
      <c r="BD41" s="150">
        <v>144</v>
      </c>
    </row>
    <row r="42" spans="1:56" ht="11.25">
      <c r="A42" s="161">
        <v>146</v>
      </c>
      <c r="B42" s="150" t="s">
        <v>146</v>
      </c>
      <c r="C42" s="150" t="s">
        <v>52</v>
      </c>
      <c r="D42" s="162">
        <v>0.28354000000000001</v>
      </c>
      <c r="E42" s="162">
        <v>0.64732999999999996</v>
      </c>
      <c r="F42" s="162">
        <v>0.43278</v>
      </c>
      <c r="G42" s="150">
        <f>'Designs Table'!G147</f>
        <v>2</v>
      </c>
      <c r="H42" s="150">
        <f>'Designs Table'!H147</f>
        <v>16</v>
      </c>
      <c r="I42" s="150">
        <f>'Designs Table'!I147</f>
        <v>7</v>
      </c>
      <c r="J42" s="148">
        <v>12.842761386263492</v>
      </c>
      <c r="K42" s="148">
        <v>4.8994040100806666</v>
      </c>
      <c r="L42" s="163">
        <v>0.2840000000000002</v>
      </c>
      <c r="M42" s="163">
        <v>0.35800000000000026</v>
      </c>
      <c r="N42" s="163">
        <v>0.34800000000000025</v>
      </c>
      <c r="O42" s="164">
        <v>24380649.999999996</v>
      </c>
      <c r="P42" s="164">
        <v>48030640</v>
      </c>
      <c r="Q42" s="164">
        <v>64763719.999999993</v>
      </c>
      <c r="R42" s="164">
        <v>8592147.1636667121</v>
      </c>
      <c r="S42" s="164">
        <v>4.8994040100806666</v>
      </c>
      <c r="T42" s="164">
        <v>10744800</v>
      </c>
      <c r="U42" s="164">
        <v>81400</v>
      </c>
      <c r="V42" s="164">
        <v>539767.01013651583</v>
      </c>
      <c r="W42" s="149">
        <v>0.9007142857142858</v>
      </c>
      <c r="X42" s="149">
        <v>0.9007142857142858</v>
      </c>
      <c r="Y42" s="149">
        <v>0.9007142857142858</v>
      </c>
      <c r="Z42" s="149">
        <v>0.44210526315789472</v>
      </c>
      <c r="AA42" s="149">
        <v>0.59473684210526312</v>
      </c>
      <c r="AB42" s="149">
        <v>0.71578947368421053</v>
      </c>
      <c r="AC42" s="150">
        <v>168</v>
      </c>
      <c r="AD42" s="150">
        <v>226</v>
      </c>
      <c r="AE42" s="165">
        <v>272</v>
      </c>
      <c r="AF42" s="148">
        <v>6.2</v>
      </c>
      <c r="AG42" s="148">
        <v>6.35</v>
      </c>
      <c r="AH42" s="148">
        <v>5.6</v>
      </c>
      <c r="AI42" s="149">
        <v>1.17</v>
      </c>
      <c r="AJ42" s="149">
        <v>1.54</v>
      </c>
      <c r="AK42" s="149">
        <v>1.62</v>
      </c>
      <c r="AL42" s="149">
        <v>9.3000000000000007</v>
      </c>
      <c r="AM42" s="149">
        <v>9.02</v>
      </c>
      <c r="AN42" s="149">
        <v>9</v>
      </c>
      <c r="AO42" s="149">
        <v>48.3</v>
      </c>
      <c r="AP42" s="149">
        <v>106.1</v>
      </c>
      <c r="AQ42" s="149">
        <v>128</v>
      </c>
      <c r="AR42" s="150">
        <v>24224</v>
      </c>
      <c r="AS42" s="150">
        <v>50213</v>
      </c>
      <c r="AT42" s="150">
        <v>68601</v>
      </c>
      <c r="AU42" s="150">
        <v>50</v>
      </c>
      <c r="AV42" s="150">
        <v>110</v>
      </c>
      <c r="AW42" s="150">
        <v>174</v>
      </c>
      <c r="AX42" s="150">
        <v>1400</v>
      </c>
      <c r="AY42" s="150">
        <v>1900</v>
      </c>
      <c r="AZ42" s="150">
        <v>1600</v>
      </c>
      <c r="BA42" s="150">
        <v>4.6466199198699849</v>
      </c>
      <c r="BB42" s="150">
        <v>4.5457176524878617</v>
      </c>
      <c r="BC42" s="150">
        <v>4.560264892130526</v>
      </c>
      <c r="BD42" s="150">
        <v>126</v>
      </c>
    </row>
    <row r="43" spans="1:56" ht="11.25">
      <c r="A43" s="161">
        <v>148</v>
      </c>
      <c r="B43" s="150" t="s">
        <v>146</v>
      </c>
      <c r="C43" s="150" t="s">
        <v>52</v>
      </c>
      <c r="D43" s="162">
        <v>0.55557000000000001</v>
      </c>
      <c r="E43" s="162">
        <v>0.66954999999999998</v>
      </c>
      <c r="F43" s="162">
        <v>0.37028</v>
      </c>
      <c r="G43" s="150">
        <f>'Designs Table'!G149</f>
        <v>4</v>
      </c>
      <c r="H43" s="150">
        <f>'Designs Table'!H149</f>
        <v>17</v>
      </c>
      <c r="I43" s="150">
        <f>'Designs Table'!I149</f>
        <v>6</v>
      </c>
      <c r="J43" s="148">
        <v>11.285212791944495</v>
      </c>
      <c r="K43" s="148">
        <v>3.7481049608544992</v>
      </c>
      <c r="L43" s="163">
        <v>0.2870000000000002</v>
      </c>
      <c r="M43" s="163">
        <v>0.33600000000000024</v>
      </c>
      <c r="N43" s="163">
        <v>0.34900000000000025</v>
      </c>
      <c r="O43" s="164">
        <v>24216849.999999993</v>
      </c>
      <c r="P43" s="164">
        <v>36239769.999999993</v>
      </c>
      <c r="Q43" s="164">
        <v>64699110.000000007</v>
      </c>
      <c r="R43" s="164">
        <v>9079847.7565767691</v>
      </c>
      <c r="S43" s="164">
        <v>3.7481049608544992</v>
      </c>
      <c r="T43" s="164">
        <v>10909008.000000002</v>
      </c>
      <c r="U43" s="164">
        <v>82644</v>
      </c>
      <c r="V43" s="164">
        <v>590511.93569642131</v>
      </c>
      <c r="W43" s="149">
        <v>0.9007142857142858</v>
      </c>
      <c r="X43" s="149">
        <v>0.9007142857142858</v>
      </c>
      <c r="Y43" s="149">
        <v>0.9007142857142858</v>
      </c>
      <c r="Z43" s="149">
        <v>0.40526315789473683</v>
      </c>
      <c r="AA43" s="149">
        <v>0.5</v>
      </c>
      <c r="AB43" s="149">
        <v>0.73157894736842111</v>
      </c>
      <c r="AC43" s="150">
        <v>154</v>
      </c>
      <c r="AD43" s="150">
        <v>190</v>
      </c>
      <c r="AE43" s="165">
        <v>278</v>
      </c>
      <c r="AF43" s="148">
        <v>5.8</v>
      </c>
      <c r="AG43" s="148">
        <v>5.8</v>
      </c>
      <c r="AH43" s="148">
        <v>5.3</v>
      </c>
      <c r="AI43" s="149">
        <v>1.1100000000000001</v>
      </c>
      <c r="AJ43" s="149">
        <v>1.49</v>
      </c>
      <c r="AK43" s="149">
        <v>1.57</v>
      </c>
      <c r="AL43" s="149">
        <v>9.3000000000000007</v>
      </c>
      <c r="AM43" s="149">
        <v>8.81</v>
      </c>
      <c r="AN43" s="149">
        <v>9.44</v>
      </c>
      <c r="AO43" s="149">
        <v>52.3</v>
      </c>
      <c r="AP43" s="149">
        <v>77.5</v>
      </c>
      <c r="AQ43" s="149">
        <v>124.6</v>
      </c>
      <c r="AR43" s="150">
        <v>24044</v>
      </c>
      <c r="AS43" s="150">
        <v>37256</v>
      </c>
      <c r="AT43" s="150">
        <v>68530</v>
      </c>
      <c r="AU43" s="150">
        <v>44</v>
      </c>
      <c r="AV43" s="150">
        <v>72</v>
      </c>
      <c r="AW43" s="150">
        <v>174</v>
      </c>
      <c r="AX43" s="150">
        <v>1400</v>
      </c>
      <c r="AY43" s="150">
        <v>1800</v>
      </c>
      <c r="AZ43" s="150">
        <v>1550</v>
      </c>
      <c r="BA43" s="150">
        <v>4.6428492801125829</v>
      </c>
      <c r="BB43" s="150">
        <v>4.5758199111332685</v>
      </c>
      <c r="BC43" s="150">
        <v>4.5589861088269537</v>
      </c>
      <c r="BD43" s="150">
        <v>139</v>
      </c>
    </row>
    <row r="44" spans="1:56" ht="11.25">
      <c r="A44" s="161">
        <v>150</v>
      </c>
      <c r="B44" s="150" t="s">
        <v>146</v>
      </c>
      <c r="C44" s="150" t="s">
        <v>52</v>
      </c>
      <c r="D44" s="162">
        <v>0.50283999999999995</v>
      </c>
      <c r="E44" s="162">
        <v>0.47825000000000001</v>
      </c>
      <c r="F44" s="162">
        <v>0.96087999999999996</v>
      </c>
      <c r="G44" s="150">
        <f>'Designs Table'!G151</f>
        <v>4</v>
      </c>
      <c r="H44" s="150">
        <f>'Designs Table'!H151</f>
        <v>12</v>
      </c>
      <c r="I44" s="150">
        <f>'Designs Table'!I151</f>
        <v>15</v>
      </c>
      <c r="J44" s="148">
        <v>11.344132898785235</v>
      </c>
      <c r="K44" s="148">
        <v>3.4018584940712944</v>
      </c>
      <c r="L44" s="163">
        <v>0.2870000000000002</v>
      </c>
      <c r="M44" s="163">
        <v>0.36000000000000026</v>
      </c>
      <c r="N44" s="163">
        <v>0.34000000000000025</v>
      </c>
      <c r="O44" s="164">
        <v>24216849.999999993</v>
      </c>
      <c r="P44" s="164">
        <v>47135200</v>
      </c>
      <c r="Q44" s="164">
        <v>50556800</v>
      </c>
      <c r="R44" s="164">
        <v>8825599.4056555554</v>
      </c>
      <c r="S44" s="164">
        <v>3.4018584940712944</v>
      </c>
      <c r="T44" s="164">
        <v>10556172</v>
      </c>
      <c r="U44" s="164">
        <v>79971</v>
      </c>
      <c r="V44" s="164">
        <v>636122.93009009748</v>
      </c>
      <c r="W44" s="149">
        <v>0.9007142857142858</v>
      </c>
      <c r="X44" s="149">
        <v>0.9007142857142858</v>
      </c>
      <c r="Y44" s="149">
        <v>0.9007142857142858</v>
      </c>
      <c r="Z44" s="149">
        <v>0.40526315789473683</v>
      </c>
      <c r="AA44" s="149">
        <v>0.58421052631578951</v>
      </c>
      <c r="AB44" s="149">
        <v>0.63684210526315788</v>
      </c>
      <c r="AC44" s="150">
        <v>154</v>
      </c>
      <c r="AD44" s="150">
        <v>222</v>
      </c>
      <c r="AE44" s="165">
        <v>242</v>
      </c>
      <c r="AF44" s="148">
        <v>5.8</v>
      </c>
      <c r="AG44" s="148">
        <v>5.51</v>
      </c>
      <c r="AH44" s="148">
        <v>6.46</v>
      </c>
      <c r="AI44" s="149">
        <v>1.1100000000000001</v>
      </c>
      <c r="AJ44" s="149">
        <v>1.48</v>
      </c>
      <c r="AK44" s="149">
        <v>1.57</v>
      </c>
      <c r="AL44" s="149">
        <v>9.3000000000000007</v>
      </c>
      <c r="AM44" s="149">
        <v>9.2899999999999991</v>
      </c>
      <c r="AN44" s="149">
        <v>9.07</v>
      </c>
      <c r="AO44" s="149">
        <v>52.3</v>
      </c>
      <c r="AP44" s="149">
        <v>99.2</v>
      </c>
      <c r="AQ44" s="149">
        <v>108.5</v>
      </c>
      <c r="AR44" s="150">
        <v>24044</v>
      </c>
      <c r="AS44" s="150">
        <v>49229</v>
      </c>
      <c r="AT44" s="150">
        <v>52989</v>
      </c>
      <c r="AU44" s="150">
        <v>44</v>
      </c>
      <c r="AV44" s="150">
        <v>105</v>
      </c>
      <c r="AW44" s="150">
        <v>115</v>
      </c>
      <c r="AX44" s="150">
        <v>1400</v>
      </c>
      <c r="AY44" s="150">
        <v>1600</v>
      </c>
      <c r="AZ44" s="150">
        <v>2000</v>
      </c>
      <c r="BA44" s="150">
        <v>4.6428492801125829</v>
      </c>
      <c r="BB44" s="150">
        <v>4.5422830388726227</v>
      </c>
      <c r="BC44" s="150">
        <v>4.571089205427918</v>
      </c>
      <c r="BD44" s="150">
        <v>151</v>
      </c>
    </row>
    <row r="45" spans="1:56" ht="11.25">
      <c r="A45" s="161">
        <v>152</v>
      </c>
      <c r="B45" s="150" t="s">
        <v>146</v>
      </c>
      <c r="C45" s="150" t="s">
        <v>52</v>
      </c>
      <c r="D45" s="162">
        <v>4.58E-2</v>
      </c>
      <c r="E45" s="162">
        <v>0.81398999999999999</v>
      </c>
      <c r="F45" s="162">
        <v>6.8629999999999997E-2</v>
      </c>
      <c r="G45" s="150">
        <f>'Designs Table'!G153</f>
        <v>1</v>
      </c>
      <c r="H45" s="150">
        <f>'Designs Table'!H153</f>
        <v>20</v>
      </c>
      <c r="I45" s="150">
        <f>'Designs Table'!I153</f>
        <v>2</v>
      </c>
      <c r="J45" s="148">
        <v>11.601637766272365</v>
      </c>
      <c r="K45" s="148">
        <v>5.0787406684343912</v>
      </c>
      <c r="L45" s="163">
        <v>0.2840000000000002</v>
      </c>
      <c r="M45" s="163">
        <v>0.35300000000000026</v>
      </c>
      <c r="N45" s="163">
        <v>0.35100000000000026</v>
      </c>
      <c r="O45" s="164">
        <v>24272359.999999996</v>
      </c>
      <c r="P45" s="164">
        <v>43313199.999999985</v>
      </c>
      <c r="Q45" s="164">
        <v>56389900</v>
      </c>
      <c r="R45" s="164">
        <v>7144468.504300572</v>
      </c>
      <c r="S45" s="164">
        <v>5.0787406684343912</v>
      </c>
      <c r="T45" s="164">
        <v>8778528</v>
      </c>
      <c r="U45" s="164">
        <v>66504</v>
      </c>
      <c r="V45" s="164">
        <v>483797.99052809231</v>
      </c>
      <c r="W45" s="149">
        <v>0.9007142857142858</v>
      </c>
      <c r="X45" s="149">
        <v>0.9007142857142858</v>
      </c>
      <c r="Y45" s="149">
        <v>0.9007142857142858</v>
      </c>
      <c r="Z45" s="149">
        <v>0.45263157894736844</v>
      </c>
      <c r="AA45" s="149">
        <v>0.46842105263157896</v>
      </c>
      <c r="AB45" s="149">
        <v>0.51578947368421058</v>
      </c>
      <c r="AC45" s="150">
        <v>172</v>
      </c>
      <c r="AD45" s="150">
        <v>178</v>
      </c>
      <c r="AE45" s="165">
        <v>196</v>
      </c>
      <c r="AF45" s="148">
        <v>6.2</v>
      </c>
      <c r="AG45" s="148">
        <v>3.04</v>
      </c>
      <c r="AH45" s="148">
        <v>6.2</v>
      </c>
      <c r="AI45" s="149">
        <v>1.1299999999999999</v>
      </c>
      <c r="AJ45" s="149">
        <v>1.18</v>
      </c>
      <c r="AK45" s="149">
        <v>1.65</v>
      </c>
      <c r="AL45" s="149">
        <v>9.3000000000000007</v>
      </c>
      <c r="AM45" s="149">
        <v>9.58</v>
      </c>
      <c r="AN45" s="149">
        <v>8.76</v>
      </c>
      <c r="AO45" s="149">
        <v>48.3</v>
      </c>
      <c r="AP45" s="149">
        <v>96</v>
      </c>
      <c r="AQ45" s="149">
        <v>120</v>
      </c>
      <c r="AR45" s="150">
        <v>24105</v>
      </c>
      <c r="AS45" s="150">
        <v>45029</v>
      </c>
      <c r="AT45" s="150">
        <v>59399</v>
      </c>
      <c r="AU45" s="150">
        <v>50</v>
      </c>
      <c r="AV45" s="150">
        <v>100</v>
      </c>
      <c r="AW45" s="150">
        <v>112</v>
      </c>
      <c r="AX45" s="150">
        <v>1400</v>
      </c>
      <c r="AY45" s="150">
        <v>1000</v>
      </c>
      <c r="AZ45" s="150">
        <v>2200</v>
      </c>
      <c r="BA45" s="150">
        <v>4.6466781578060674</v>
      </c>
      <c r="BB45" s="150">
        <v>4.5528539939125521</v>
      </c>
      <c r="BC45" s="150">
        <v>4.5556065086865107</v>
      </c>
      <c r="BD45" s="150">
        <v>121</v>
      </c>
    </row>
    <row r="46" spans="1:56" ht="11.25">
      <c r="A46" s="161">
        <v>155</v>
      </c>
      <c r="B46" s="150" t="s">
        <v>146</v>
      </c>
      <c r="C46" s="150" t="s">
        <v>52</v>
      </c>
      <c r="D46" s="162">
        <v>6.1929999999999999E-2</v>
      </c>
      <c r="E46" s="162">
        <v>0.32147999999999999</v>
      </c>
      <c r="F46" s="162">
        <v>0.74933000000000005</v>
      </c>
      <c r="G46" s="150">
        <f>'Designs Table'!G156</f>
        <v>1</v>
      </c>
      <c r="H46" s="150">
        <f>'Designs Table'!H156</f>
        <v>8</v>
      </c>
      <c r="I46" s="150">
        <f>'Designs Table'!I156</f>
        <v>12</v>
      </c>
      <c r="J46" s="148">
        <v>10.616881217521984</v>
      </c>
      <c r="K46" s="148">
        <v>3.825138913447518</v>
      </c>
      <c r="L46" s="163">
        <v>0.2840000000000002</v>
      </c>
      <c r="M46" s="163">
        <v>0.34200000000000025</v>
      </c>
      <c r="N46" s="163">
        <v>0.34300000000000025</v>
      </c>
      <c r="O46" s="164">
        <v>24272359.999999996</v>
      </c>
      <c r="P46" s="164">
        <v>39009809.999999993</v>
      </c>
      <c r="Q46" s="164">
        <v>55433490</v>
      </c>
      <c r="R46" s="164">
        <v>8462797.1447970644</v>
      </c>
      <c r="S46" s="164">
        <v>3.825138913447518</v>
      </c>
      <c r="T46" s="164">
        <v>10296132</v>
      </c>
      <c r="U46" s="164">
        <v>78001</v>
      </c>
      <c r="V46" s="164">
        <v>614461.12713882863</v>
      </c>
      <c r="W46" s="149">
        <v>0.9007142857142858</v>
      </c>
      <c r="X46" s="149">
        <v>0.9007142857142858</v>
      </c>
      <c r="Y46" s="149">
        <v>0.9007142857142858</v>
      </c>
      <c r="Z46" s="149">
        <v>0.45263157894736844</v>
      </c>
      <c r="AA46" s="149">
        <v>0.51578947368421058</v>
      </c>
      <c r="AB46" s="149">
        <v>0.64736842105263159</v>
      </c>
      <c r="AC46" s="150">
        <v>172</v>
      </c>
      <c r="AD46" s="150">
        <v>196</v>
      </c>
      <c r="AE46" s="165">
        <v>246</v>
      </c>
      <c r="AF46" s="148">
        <v>6.2</v>
      </c>
      <c r="AG46" s="148">
        <v>5.5</v>
      </c>
      <c r="AH46" s="148">
        <v>6.2</v>
      </c>
      <c r="AI46" s="149">
        <v>1.1299999999999999</v>
      </c>
      <c r="AJ46" s="149">
        <v>1.47</v>
      </c>
      <c r="AK46" s="149">
        <v>1.7</v>
      </c>
      <c r="AL46" s="149">
        <v>9.3000000000000007</v>
      </c>
      <c r="AM46" s="149">
        <v>9.15</v>
      </c>
      <c r="AN46" s="149">
        <v>8.82</v>
      </c>
      <c r="AO46" s="149">
        <v>48.3</v>
      </c>
      <c r="AP46" s="149">
        <v>79.2</v>
      </c>
      <c r="AQ46" s="149">
        <v>114</v>
      </c>
      <c r="AR46" s="150">
        <v>24105</v>
      </c>
      <c r="AS46" s="150">
        <v>40300</v>
      </c>
      <c r="AT46" s="150">
        <v>58348</v>
      </c>
      <c r="AU46" s="150">
        <v>50</v>
      </c>
      <c r="AV46" s="150">
        <v>80</v>
      </c>
      <c r="AW46" s="150">
        <v>133</v>
      </c>
      <c r="AX46" s="150">
        <v>1400</v>
      </c>
      <c r="AY46" s="150">
        <v>1800</v>
      </c>
      <c r="AZ46" s="150">
        <v>1950</v>
      </c>
      <c r="BA46" s="150">
        <v>4.6466781578060674</v>
      </c>
      <c r="BB46" s="150">
        <v>4.5670618706880433</v>
      </c>
      <c r="BC46" s="150">
        <v>4.5665885686767789</v>
      </c>
      <c r="BD46" s="150">
        <v>148</v>
      </c>
    </row>
    <row r="47" spans="1:56" ht="11.25">
      <c r="A47" s="161">
        <v>158</v>
      </c>
      <c r="B47" s="150" t="s">
        <v>146</v>
      </c>
      <c r="C47" s="150" t="s">
        <v>52</v>
      </c>
      <c r="D47" s="162">
        <v>0.40375</v>
      </c>
      <c r="E47" s="162">
        <v>0.72963</v>
      </c>
      <c r="F47" s="162">
        <v>0.41643999999999998</v>
      </c>
      <c r="G47" s="150">
        <f>'Designs Table'!G159</f>
        <v>3</v>
      </c>
      <c r="H47" s="150">
        <f>'Designs Table'!H159</f>
        <v>18</v>
      </c>
      <c r="I47" s="150">
        <f>'Designs Table'!I159</f>
        <v>7</v>
      </c>
      <c r="J47" s="148">
        <v>12.6721455356777</v>
      </c>
      <c r="K47" s="148">
        <v>4.4667715565877488</v>
      </c>
      <c r="L47" s="163">
        <v>0.2930000000000002</v>
      </c>
      <c r="M47" s="163">
        <v>0.35300000000000026</v>
      </c>
      <c r="N47" s="163">
        <v>0.34800000000000025</v>
      </c>
      <c r="O47" s="164">
        <v>25738369.999999996</v>
      </c>
      <c r="P47" s="164">
        <v>45717419.999999993</v>
      </c>
      <c r="Q47" s="164">
        <v>64763719.999999993</v>
      </c>
      <c r="R47" s="164">
        <v>8885550.5073603131</v>
      </c>
      <c r="S47" s="164">
        <v>4.4667715565877488</v>
      </c>
      <c r="T47" s="164">
        <v>11024244.000000002</v>
      </c>
      <c r="U47" s="164">
        <v>83517</v>
      </c>
      <c r="V47" s="164">
        <v>573297.3315296045</v>
      </c>
      <c r="W47" s="149">
        <v>0.9007142857142858</v>
      </c>
      <c r="X47" s="149">
        <v>0.9007142857142858</v>
      </c>
      <c r="Y47" s="149">
        <v>0.9007142857142858</v>
      </c>
      <c r="Z47" s="149">
        <v>0.43157894736842106</v>
      </c>
      <c r="AA47" s="149">
        <v>0.65263157894736845</v>
      </c>
      <c r="AB47" s="149">
        <v>0.71578947368421053</v>
      </c>
      <c r="AC47" s="150">
        <v>164</v>
      </c>
      <c r="AD47" s="150">
        <v>248</v>
      </c>
      <c r="AE47" s="165">
        <v>272</v>
      </c>
      <c r="AF47" s="148">
        <v>6.2</v>
      </c>
      <c r="AG47" s="148">
        <v>6.3</v>
      </c>
      <c r="AH47" s="148">
        <v>5.6</v>
      </c>
      <c r="AI47" s="149">
        <v>1.17</v>
      </c>
      <c r="AJ47" s="149">
        <v>1.47</v>
      </c>
      <c r="AK47" s="149">
        <v>1.62</v>
      </c>
      <c r="AL47" s="149">
        <v>9.3000000000000007</v>
      </c>
      <c r="AM47" s="149">
        <v>9.3800000000000008</v>
      </c>
      <c r="AN47" s="149">
        <v>9</v>
      </c>
      <c r="AO47" s="149">
        <v>52.3</v>
      </c>
      <c r="AP47" s="149">
        <v>106.6</v>
      </c>
      <c r="AQ47" s="149">
        <v>128</v>
      </c>
      <c r="AR47" s="150">
        <v>25716</v>
      </c>
      <c r="AS47" s="150">
        <v>47671</v>
      </c>
      <c r="AT47" s="150">
        <v>68601</v>
      </c>
      <c r="AU47" s="150">
        <v>50</v>
      </c>
      <c r="AV47" s="150">
        <v>110</v>
      </c>
      <c r="AW47" s="150">
        <v>174</v>
      </c>
      <c r="AX47" s="150">
        <v>1400</v>
      </c>
      <c r="AY47" s="150">
        <v>1800</v>
      </c>
      <c r="AZ47" s="150">
        <v>1600</v>
      </c>
      <c r="BA47" s="150">
        <v>4.6348929887801233</v>
      </c>
      <c r="BB47" s="150">
        <v>4.552464410699109</v>
      </c>
      <c r="BC47" s="150">
        <v>4.560264892130526</v>
      </c>
      <c r="BD47" s="150">
        <v>132</v>
      </c>
    </row>
    <row r="48" spans="1:56" ht="11.25">
      <c r="A48" s="161">
        <v>160</v>
      </c>
      <c r="B48" s="150" t="s">
        <v>146</v>
      </c>
      <c r="C48" s="150" t="s">
        <v>52</v>
      </c>
      <c r="D48" s="162">
        <v>0.23161000000000001</v>
      </c>
      <c r="E48" s="162">
        <v>1.188E-2</v>
      </c>
      <c r="F48" s="162">
        <v>0.16350999999999999</v>
      </c>
      <c r="G48" s="150">
        <f>'Designs Table'!G161</f>
        <v>2</v>
      </c>
      <c r="H48" s="150">
        <f>'Designs Table'!H161</f>
        <v>1</v>
      </c>
      <c r="I48" s="150">
        <f>'Designs Table'!I161</f>
        <v>3</v>
      </c>
      <c r="J48" s="148">
        <v>10.942712569312276</v>
      </c>
      <c r="K48" s="148">
        <v>3.7442979700995296</v>
      </c>
      <c r="L48" s="163">
        <v>0.2840000000000002</v>
      </c>
      <c r="M48" s="163">
        <v>0.33700000000000024</v>
      </c>
      <c r="N48" s="163">
        <v>0.34700000000000025</v>
      </c>
      <c r="O48" s="164">
        <v>24380649.999999996</v>
      </c>
      <c r="P48" s="164">
        <v>38292730</v>
      </c>
      <c r="Q48" s="164">
        <v>59453869.999999993</v>
      </c>
      <c r="R48" s="164">
        <v>8549202.9949678387</v>
      </c>
      <c r="S48" s="164">
        <v>3.7442979700995296</v>
      </c>
      <c r="T48" s="164">
        <v>10271184.000000002</v>
      </c>
      <c r="U48" s="164">
        <v>77812</v>
      </c>
      <c r="V48" s="164">
        <v>591032.51791217737</v>
      </c>
      <c r="W48" s="149">
        <v>0.9007142857142858</v>
      </c>
      <c r="X48" s="149">
        <v>0.9007142857142858</v>
      </c>
      <c r="Y48" s="149">
        <v>0.9007142857142858</v>
      </c>
      <c r="Z48" s="149">
        <v>0.44736842105263158</v>
      </c>
      <c r="AA48" s="149">
        <v>0.45263157894736844</v>
      </c>
      <c r="AB48" s="149">
        <v>0.67894736842105263</v>
      </c>
      <c r="AC48" s="150">
        <v>170</v>
      </c>
      <c r="AD48" s="150">
        <v>172</v>
      </c>
      <c r="AE48" s="165">
        <v>258</v>
      </c>
      <c r="AF48" s="148">
        <v>6.2</v>
      </c>
      <c r="AG48" s="148">
        <v>4.92</v>
      </c>
      <c r="AH48" s="148">
        <v>6.2</v>
      </c>
      <c r="AI48" s="149">
        <v>1.17</v>
      </c>
      <c r="AJ48" s="149">
        <v>1.34</v>
      </c>
      <c r="AK48" s="149">
        <v>1.66</v>
      </c>
      <c r="AL48" s="149">
        <v>9.3000000000000007</v>
      </c>
      <c r="AM48" s="149">
        <v>8.25</v>
      </c>
      <c r="AN48" s="149">
        <v>9.1</v>
      </c>
      <c r="AO48" s="149">
        <v>48.3</v>
      </c>
      <c r="AP48" s="149">
        <v>91.5</v>
      </c>
      <c r="AQ48" s="149">
        <v>120.3</v>
      </c>
      <c r="AR48" s="150">
        <v>24224</v>
      </c>
      <c r="AS48" s="150">
        <v>39512</v>
      </c>
      <c r="AT48" s="150">
        <v>62766</v>
      </c>
      <c r="AU48" s="150">
        <v>50</v>
      </c>
      <c r="AV48" s="150">
        <v>77</v>
      </c>
      <c r="AW48" s="150">
        <v>144</v>
      </c>
      <c r="AX48" s="150">
        <v>1400</v>
      </c>
      <c r="AY48" s="150">
        <v>1700</v>
      </c>
      <c r="AZ48" s="150">
        <v>1800</v>
      </c>
      <c r="BA48" s="150">
        <v>4.6466199198699849</v>
      </c>
      <c r="BB48" s="150">
        <v>4.5741285951840922</v>
      </c>
      <c r="BC48" s="150">
        <v>4.5607926996931729</v>
      </c>
      <c r="BD48" s="150">
        <v>142</v>
      </c>
    </row>
    <row r="49" spans="1:56" ht="11.25">
      <c r="A49" s="161">
        <v>163</v>
      </c>
      <c r="B49" s="150" t="s">
        <v>146</v>
      </c>
      <c r="C49" s="150" t="s">
        <v>52</v>
      </c>
      <c r="D49" s="162">
        <v>0.24518999999999999</v>
      </c>
      <c r="E49" s="162">
        <v>0.87441000000000002</v>
      </c>
      <c r="F49" s="162">
        <v>0.11759</v>
      </c>
      <c r="G49" s="150">
        <f>'Designs Table'!G164</f>
        <v>2</v>
      </c>
      <c r="H49" s="150">
        <f>'Designs Table'!H164</f>
        <v>21</v>
      </c>
      <c r="I49" s="150">
        <f>'Designs Table'!I164</f>
        <v>2</v>
      </c>
      <c r="J49" s="148">
        <v>11.002372242703016</v>
      </c>
      <c r="K49" s="148">
        <v>4.4622963330871741</v>
      </c>
      <c r="L49" s="163">
        <v>0.2840000000000002</v>
      </c>
      <c r="M49" s="163">
        <v>0.34000000000000025</v>
      </c>
      <c r="N49" s="163">
        <v>0.35100000000000026</v>
      </c>
      <c r="O49" s="164">
        <v>24380649.999999996</v>
      </c>
      <c r="P49" s="164">
        <v>39992609.999999993</v>
      </c>
      <c r="Q49" s="164">
        <v>56389900</v>
      </c>
      <c r="R49" s="164">
        <v>7796371.7798869954</v>
      </c>
      <c r="S49" s="164">
        <v>4.4622963330871741</v>
      </c>
      <c r="T49" s="164">
        <v>9661476</v>
      </c>
      <c r="U49" s="164">
        <v>73193</v>
      </c>
      <c r="V49" s="164">
        <v>571051.33209387865</v>
      </c>
      <c r="W49" s="149">
        <v>0.9007142857142858</v>
      </c>
      <c r="X49" s="149">
        <v>0.9007142857142858</v>
      </c>
      <c r="Y49" s="149">
        <v>0.9007142857142858</v>
      </c>
      <c r="Z49" s="149">
        <v>0.44736842105263158</v>
      </c>
      <c r="AA49" s="149">
        <v>0.59473684210526312</v>
      </c>
      <c r="AB49" s="149">
        <v>0.51578947368421058</v>
      </c>
      <c r="AC49" s="150">
        <v>170</v>
      </c>
      <c r="AD49" s="150">
        <v>226</v>
      </c>
      <c r="AE49" s="165">
        <v>196</v>
      </c>
      <c r="AF49" s="148">
        <v>6.2</v>
      </c>
      <c r="AG49" s="148">
        <v>6</v>
      </c>
      <c r="AH49" s="148">
        <v>6.2</v>
      </c>
      <c r="AI49" s="149">
        <v>1.17</v>
      </c>
      <c r="AJ49" s="149">
        <v>1.45</v>
      </c>
      <c r="AK49" s="149">
        <v>1.65</v>
      </c>
      <c r="AL49" s="149">
        <v>9.3000000000000007</v>
      </c>
      <c r="AM49" s="149">
        <v>8.58</v>
      </c>
      <c r="AN49" s="149">
        <v>8.76</v>
      </c>
      <c r="AO49" s="149">
        <v>48.3</v>
      </c>
      <c r="AP49" s="149">
        <v>96</v>
      </c>
      <c r="AQ49" s="149">
        <v>120</v>
      </c>
      <c r="AR49" s="150">
        <v>24224</v>
      </c>
      <c r="AS49" s="150">
        <v>41380</v>
      </c>
      <c r="AT49" s="150">
        <v>59399</v>
      </c>
      <c r="AU49" s="150">
        <v>50</v>
      </c>
      <c r="AV49" s="150">
        <v>100</v>
      </c>
      <c r="AW49" s="150">
        <v>112</v>
      </c>
      <c r="AX49" s="150">
        <v>1400</v>
      </c>
      <c r="AY49" s="150">
        <v>1000</v>
      </c>
      <c r="AZ49" s="150">
        <v>2200</v>
      </c>
      <c r="BA49" s="150">
        <v>4.6466199198699849</v>
      </c>
      <c r="BB49" s="150">
        <v>4.5700911217840714</v>
      </c>
      <c r="BC49" s="150">
        <v>4.5556065086865107</v>
      </c>
      <c r="BD49" s="150">
        <v>141</v>
      </c>
    </row>
    <row r="50" spans="1:56" ht="11.25">
      <c r="A50" s="161">
        <v>164</v>
      </c>
      <c r="B50" s="150" t="s">
        <v>146</v>
      </c>
      <c r="C50" s="150" t="s">
        <v>52</v>
      </c>
      <c r="D50" s="162">
        <v>0.31522</v>
      </c>
      <c r="E50" s="162">
        <v>0.57054000000000005</v>
      </c>
      <c r="F50" s="162">
        <v>0.13886000000000001</v>
      </c>
      <c r="G50" s="150">
        <f>'Designs Table'!G165</f>
        <v>3</v>
      </c>
      <c r="H50" s="150">
        <f>'Designs Table'!H165</f>
        <v>14</v>
      </c>
      <c r="I50" s="150">
        <f>'Designs Table'!I165</f>
        <v>3</v>
      </c>
      <c r="J50" s="148">
        <v>12.479088873524868</v>
      </c>
      <c r="K50" s="148">
        <v>4.0011117459322119</v>
      </c>
      <c r="L50" s="163">
        <v>0.2930000000000002</v>
      </c>
      <c r="M50" s="163">
        <v>0.35800000000000026</v>
      </c>
      <c r="N50" s="163">
        <v>0.34700000000000025</v>
      </c>
      <c r="O50" s="164">
        <v>25738369.999999996</v>
      </c>
      <c r="P50" s="164">
        <v>47381809.999999993</v>
      </c>
      <c r="Q50" s="164">
        <v>59453869.999999993</v>
      </c>
      <c r="R50" s="164">
        <v>8658701.7623370588</v>
      </c>
      <c r="S50" s="164">
        <v>4.0011117459322119</v>
      </c>
      <c r="T50" s="164">
        <v>10488984</v>
      </c>
      <c r="U50" s="164">
        <v>79462</v>
      </c>
      <c r="V50" s="164">
        <v>575675.69303642877</v>
      </c>
      <c r="W50" s="149">
        <v>0.9007142857142858</v>
      </c>
      <c r="X50" s="149">
        <v>0.9007142857142858</v>
      </c>
      <c r="Y50" s="149">
        <v>0.9007142857142858</v>
      </c>
      <c r="Z50" s="149">
        <v>0.43684210526315792</v>
      </c>
      <c r="AA50" s="149">
        <v>0.58947368421052626</v>
      </c>
      <c r="AB50" s="149">
        <v>0.67894736842105263</v>
      </c>
      <c r="AC50" s="150">
        <v>166</v>
      </c>
      <c r="AD50" s="150">
        <v>224</v>
      </c>
      <c r="AE50" s="165">
        <v>258</v>
      </c>
      <c r="AF50" s="148">
        <v>6.2</v>
      </c>
      <c r="AG50" s="148">
        <v>5.47</v>
      </c>
      <c r="AH50" s="148">
        <v>6.2</v>
      </c>
      <c r="AI50" s="149">
        <v>1.17</v>
      </c>
      <c r="AJ50" s="149">
        <v>1.55</v>
      </c>
      <c r="AK50" s="149">
        <v>1.66</v>
      </c>
      <c r="AL50" s="149">
        <v>9.3000000000000007</v>
      </c>
      <c r="AM50" s="149">
        <v>8.43</v>
      </c>
      <c r="AN50" s="149">
        <v>9.1</v>
      </c>
      <c r="AO50" s="149">
        <v>52.3</v>
      </c>
      <c r="AP50" s="149">
        <v>100</v>
      </c>
      <c r="AQ50" s="149">
        <v>120.3</v>
      </c>
      <c r="AR50" s="150">
        <v>25716</v>
      </c>
      <c r="AS50" s="150">
        <v>49500</v>
      </c>
      <c r="AT50" s="150">
        <v>62766</v>
      </c>
      <c r="AU50" s="150">
        <v>50</v>
      </c>
      <c r="AV50" s="150">
        <v>104</v>
      </c>
      <c r="AW50" s="150">
        <v>144</v>
      </c>
      <c r="AX50" s="150">
        <v>1400</v>
      </c>
      <c r="AY50" s="150">
        <v>1900</v>
      </c>
      <c r="AZ50" s="150">
        <v>1800</v>
      </c>
      <c r="BA50" s="150">
        <v>4.6348929887801233</v>
      </c>
      <c r="BB50" s="150">
        <v>4.5456424618977813</v>
      </c>
      <c r="BC50" s="150">
        <v>4.5607926996931729</v>
      </c>
      <c r="BD50" s="150">
        <v>136</v>
      </c>
    </row>
    <row r="51" spans="1:56" ht="11.25">
      <c r="A51" s="161">
        <v>165</v>
      </c>
      <c r="B51" s="150" t="s">
        <v>146</v>
      </c>
      <c r="C51" s="150" t="s">
        <v>52</v>
      </c>
      <c r="D51" s="162">
        <v>0.48714000000000002</v>
      </c>
      <c r="E51" s="162">
        <v>0.54434000000000005</v>
      </c>
      <c r="F51" s="162">
        <v>0.47816999999999998</v>
      </c>
      <c r="G51" s="150">
        <f>'Designs Table'!G166</f>
        <v>4</v>
      </c>
      <c r="H51" s="150">
        <f>'Designs Table'!H166</f>
        <v>14</v>
      </c>
      <c r="I51" s="150">
        <f>'Designs Table'!I166</f>
        <v>8</v>
      </c>
      <c r="J51" s="148">
        <v>11.794155672331602</v>
      </c>
      <c r="K51" s="148">
        <v>3.7573861709815075</v>
      </c>
      <c r="L51" s="163">
        <v>0.2870000000000002</v>
      </c>
      <c r="M51" s="163">
        <v>0.36000000000000026</v>
      </c>
      <c r="N51" s="163">
        <v>0.34500000000000025</v>
      </c>
      <c r="O51" s="164">
        <v>24216849.999999993</v>
      </c>
      <c r="P51" s="164">
        <v>47381809.999999993</v>
      </c>
      <c r="Q51" s="164">
        <v>53893770</v>
      </c>
      <c r="R51" s="164">
        <v>8579908.3083177097</v>
      </c>
      <c r="S51" s="164">
        <v>3.7573861709815075</v>
      </c>
      <c r="T51" s="164">
        <v>10350780</v>
      </c>
      <c r="U51" s="164">
        <v>78415</v>
      </c>
      <c r="V51" s="164">
        <v>601038.25667833001</v>
      </c>
      <c r="W51" s="149">
        <v>0.9007142857142858</v>
      </c>
      <c r="X51" s="149">
        <v>0.9007142857142858</v>
      </c>
      <c r="Y51" s="149">
        <v>0.9007142857142858</v>
      </c>
      <c r="Z51" s="149">
        <v>0.40526315789473683</v>
      </c>
      <c r="AA51" s="149">
        <v>0.58947368421052626</v>
      </c>
      <c r="AB51" s="149">
        <v>0.60526315789473684</v>
      </c>
      <c r="AC51" s="150">
        <v>154</v>
      </c>
      <c r="AD51" s="150">
        <v>224</v>
      </c>
      <c r="AE51" s="165">
        <v>230</v>
      </c>
      <c r="AF51" s="148">
        <v>5.8</v>
      </c>
      <c r="AG51" s="148">
        <v>5.47</v>
      </c>
      <c r="AH51" s="148">
        <v>5.05</v>
      </c>
      <c r="AI51" s="149">
        <v>1.1100000000000001</v>
      </c>
      <c r="AJ51" s="149">
        <v>1.55</v>
      </c>
      <c r="AK51" s="149">
        <v>1.57</v>
      </c>
      <c r="AL51" s="149">
        <v>9.3000000000000007</v>
      </c>
      <c r="AM51" s="149">
        <v>8.43</v>
      </c>
      <c r="AN51" s="149">
        <v>8.9700000000000006</v>
      </c>
      <c r="AO51" s="149">
        <v>52.3</v>
      </c>
      <c r="AP51" s="149">
        <v>100</v>
      </c>
      <c r="AQ51" s="149">
        <v>115.2</v>
      </c>
      <c r="AR51" s="150">
        <v>24044</v>
      </c>
      <c r="AS51" s="150">
        <v>49500</v>
      </c>
      <c r="AT51" s="150">
        <v>56656</v>
      </c>
      <c r="AU51" s="150">
        <v>44</v>
      </c>
      <c r="AV51" s="150">
        <v>104</v>
      </c>
      <c r="AW51" s="150">
        <v>120</v>
      </c>
      <c r="AX51" s="150">
        <v>1400</v>
      </c>
      <c r="AY51" s="150">
        <v>1900</v>
      </c>
      <c r="AZ51" s="150">
        <v>1900</v>
      </c>
      <c r="BA51" s="150">
        <v>4.6428492801125829</v>
      </c>
      <c r="BB51" s="150">
        <v>4.5426806732999356</v>
      </c>
      <c r="BC51" s="150">
        <v>4.5644184627972111</v>
      </c>
      <c r="BD51" s="150">
        <v>143</v>
      </c>
    </row>
    <row r="52" spans="1:56" ht="11.25">
      <c r="A52" s="161">
        <v>167</v>
      </c>
      <c r="B52" s="150" t="s">
        <v>146</v>
      </c>
      <c r="C52" s="150" t="s">
        <v>52</v>
      </c>
      <c r="D52" s="162">
        <v>0.55342999999999998</v>
      </c>
      <c r="E52" s="162">
        <v>0.26346999999999998</v>
      </c>
      <c r="F52" s="162">
        <v>0.23379</v>
      </c>
      <c r="G52" s="150">
        <f>'Designs Table'!G168</f>
        <v>4</v>
      </c>
      <c r="H52" s="150">
        <f>'Designs Table'!H168</f>
        <v>7</v>
      </c>
      <c r="I52" s="150">
        <f>'Designs Table'!I168</f>
        <v>4</v>
      </c>
      <c r="J52" s="148">
        <v>11.260780420319557</v>
      </c>
      <c r="K52" s="148">
        <v>3.6102100420210004</v>
      </c>
      <c r="L52" s="163">
        <v>0.2870000000000002</v>
      </c>
      <c r="M52" s="163">
        <v>0.34300000000000025</v>
      </c>
      <c r="N52" s="163">
        <v>0.34800000000000025</v>
      </c>
      <c r="O52" s="164">
        <v>24216849.999999993</v>
      </c>
      <c r="P52" s="164">
        <v>38512950</v>
      </c>
      <c r="Q52" s="164">
        <v>60775190</v>
      </c>
      <c r="R52" s="164">
        <v>8822951.3374007903</v>
      </c>
      <c r="S52" s="164">
        <v>3.6102100420210004</v>
      </c>
      <c r="T52" s="164">
        <v>10565808</v>
      </c>
      <c r="U52" s="164">
        <v>80044</v>
      </c>
      <c r="V52" s="164">
        <v>603115.39982587658</v>
      </c>
      <c r="W52" s="149">
        <v>0.9007142857142858</v>
      </c>
      <c r="X52" s="149">
        <v>0.9007142857142858</v>
      </c>
      <c r="Y52" s="149">
        <v>0.9007142857142858</v>
      </c>
      <c r="Z52" s="149">
        <v>0.40526315789473683</v>
      </c>
      <c r="AA52" s="149">
        <v>0.5</v>
      </c>
      <c r="AB52" s="149">
        <v>0.67894736842105263</v>
      </c>
      <c r="AC52" s="150">
        <v>154</v>
      </c>
      <c r="AD52" s="150">
        <v>190</v>
      </c>
      <c r="AE52" s="165">
        <v>258</v>
      </c>
      <c r="AF52" s="148">
        <v>5.8</v>
      </c>
      <c r="AG52" s="148">
        <v>4.8</v>
      </c>
      <c r="AH52" s="148">
        <v>6.25</v>
      </c>
      <c r="AI52" s="149">
        <v>1.1100000000000001</v>
      </c>
      <c r="AJ52" s="149">
        <v>1.47</v>
      </c>
      <c r="AK52" s="149">
        <v>1.66</v>
      </c>
      <c r="AL52" s="149">
        <v>9.3000000000000007</v>
      </c>
      <c r="AM52" s="149">
        <v>7.95</v>
      </c>
      <c r="AN52" s="149">
        <v>9.1</v>
      </c>
      <c r="AO52" s="149">
        <v>52.3</v>
      </c>
      <c r="AP52" s="149">
        <v>79.2</v>
      </c>
      <c r="AQ52" s="149">
        <v>130.30000000000001</v>
      </c>
      <c r="AR52" s="150">
        <v>24044</v>
      </c>
      <c r="AS52" s="150">
        <v>39754</v>
      </c>
      <c r="AT52" s="150">
        <v>64218</v>
      </c>
      <c r="AU52" s="150">
        <v>44</v>
      </c>
      <c r="AV52" s="150">
        <v>80</v>
      </c>
      <c r="AW52" s="150">
        <v>144</v>
      </c>
      <c r="AX52" s="150">
        <v>1400</v>
      </c>
      <c r="AY52" s="150">
        <v>1800</v>
      </c>
      <c r="AZ52" s="150">
        <v>1800</v>
      </c>
      <c r="BA52" s="150">
        <v>4.6428492801125829</v>
      </c>
      <c r="BB52" s="150">
        <v>4.5654343665644426</v>
      </c>
      <c r="BC52" s="150">
        <v>4.560088651606728</v>
      </c>
      <c r="BD52" s="150">
        <v>143</v>
      </c>
    </row>
    <row r="53" spans="1:56" ht="11.25">
      <c r="A53" s="161">
        <v>169</v>
      </c>
      <c r="B53" s="150" t="s">
        <v>146</v>
      </c>
      <c r="C53" s="150" t="s">
        <v>52</v>
      </c>
      <c r="D53" s="162">
        <v>0.33481</v>
      </c>
      <c r="E53" s="162">
        <v>0.88297000000000003</v>
      </c>
      <c r="F53" s="162">
        <v>2.1900000000000001E-3</v>
      </c>
      <c r="G53" s="150">
        <f>'Designs Table'!G170</f>
        <v>3</v>
      </c>
      <c r="H53" s="150">
        <f>'Designs Table'!H170</f>
        <v>22</v>
      </c>
      <c r="I53" s="150">
        <f>'Designs Table'!I170</f>
        <v>1</v>
      </c>
      <c r="J53" s="148">
        <v>10.554225764941631</v>
      </c>
      <c r="K53" s="148">
        <v>3.994924884965267</v>
      </c>
      <c r="L53" s="163">
        <v>0.2930000000000002</v>
      </c>
      <c r="M53" s="163">
        <v>0.33500000000000024</v>
      </c>
      <c r="N53" s="163">
        <v>0.34300000000000025</v>
      </c>
      <c r="O53" s="164">
        <v>25738369.999999996</v>
      </c>
      <c r="P53" s="164">
        <v>41017269.999999993</v>
      </c>
      <c r="Q53" s="164">
        <v>52565170</v>
      </c>
      <c r="R53" s="164">
        <v>7868375.7674297895</v>
      </c>
      <c r="S53" s="164">
        <v>3.994924884965267</v>
      </c>
      <c r="T53" s="164">
        <v>9460968</v>
      </c>
      <c r="U53" s="164">
        <v>71674</v>
      </c>
      <c r="V53" s="164">
        <v>556204.28843700304</v>
      </c>
      <c r="W53" s="149">
        <v>0.9007142857142858</v>
      </c>
      <c r="X53" s="149">
        <v>0.9007142857142858</v>
      </c>
      <c r="Y53" s="149">
        <v>0.9007142857142858</v>
      </c>
      <c r="Z53" s="149">
        <v>0.43684210526315792</v>
      </c>
      <c r="AA53" s="149">
        <v>0.43684210526315792</v>
      </c>
      <c r="AB53" s="149">
        <v>0.58421052631578951</v>
      </c>
      <c r="AC53" s="150">
        <v>166</v>
      </c>
      <c r="AD53" s="150">
        <v>166</v>
      </c>
      <c r="AE53" s="165">
        <v>222</v>
      </c>
      <c r="AF53" s="148">
        <v>6.2</v>
      </c>
      <c r="AG53" s="148">
        <v>5.33</v>
      </c>
      <c r="AH53" s="148">
        <v>5.51</v>
      </c>
      <c r="AI53" s="149">
        <v>1.17</v>
      </c>
      <c r="AJ53" s="149">
        <v>1.47</v>
      </c>
      <c r="AK53" s="149">
        <v>1.52</v>
      </c>
      <c r="AL53" s="149">
        <v>9.3000000000000007</v>
      </c>
      <c r="AM53" s="149">
        <v>8.2200000000000006</v>
      </c>
      <c r="AN53" s="149">
        <v>9.0399999999999991</v>
      </c>
      <c r="AO53" s="149">
        <v>52.3</v>
      </c>
      <c r="AP53" s="149">
        <v>121.6</v>
      </c>
      <c r="AQ53" s="149">
        <v>116.7</v>
      </c>
      <c r="AR53" s="150">
        <v>25716</v>
      </c>
      <c r="AS53" s="150">
        <v>42506</v>
      </c>
      <c r="AT53" s="150">
        <v>55196</v>
      </c>
      <c r="AU53" s="150">
        <v>50</v>
      </c>
      <c r="AV53" s="150">
        <v>75</v>
      </c>
      <c r="AW53" s="150">
        <v>116</v>
      </c>
      <c r="AX53" s="150">
        <v>1400</v>
      </c>
      <c r="AY53" s="150">
        <v>1600</v>
      </c>
      <c r="AZ53" s="150">
        <v>1900</v>
      </c>
      <c r="BA53" s="150">
        <v>4.6348929887801233</v>
      </c>
      <c r="BB53" s="150">
        <v>4.5774620260465859</v>
      </c>
      <c r="BC53" s="150">
        <v>4.5668557438122468</v>
      </c>
      <c r="BD53" s="150">
        <v>141</v>
      </c>
    </row>
    <row r="54" spans="1:56" ht="11.25">
      <c r="A54" s="161">
        <v>172</v>
      </c>
      <c r="B54" s="150" t="s">
        <v>146</v>
      </c>
      <c r="C54" s="150" t="s">
        <v>52</v>
      </c>
      <c r="D54" s="162">
        <v>0.37414999999999998</v>
      </c>
      <c r="E54" s="162">
        <v>4.231E-2</v>
      </c>
      <c r="F54" s="162">
        <v>0.88605999999999996</v>
      </c>
      <c r="G54" s="150">
        <f>'Designs Table'!G173</f>
        <v>3</v>
      </c>
      <c r="H54" s="150">
        <f>'Designs Table'!H173</f>
        <v>2</v>
      </c>
      <c r="I54" s="150">
        <f>'Designs Table'!I173</f>
        <v>14</v>
      </c>
      <c r="J54" s="148">
        <v>12.049523423130546</v>
      </c>
      <c r="K54" s="148">
        <v>3.5968536523604886</v>
      </c>
      <c r="L54" s="163">
        <v>0.2930000000000002</v>
      </c>
      <c r="M54" s="163">
        <v>0.35600000000000026</v>
      </c>
      <c r="N54" s="163">
        <v>0.34200000000000025</v>
      </c>
      <c r="O54" s="164">
        <v>25738369.999999996</v>
      </c>
      <c r="P54" s="164">
        <v>49117180</v>
      </c>
      <c r="Q54" s="164">
        <v>55622769.999999993</v>
      </c>
      <c r="R54" s="164">
        <v>8793394.6508857701</v>
      </c>
      <c r="S54" s="164">
        <v>3.5968536523604886</v>
      </c>
      <c r="T54" s="164">
        <v>10536900</v>
      </c>
      <c r="U54" s="164">
        <v>79825</v>
      </c>
      <c r="V54" s="164">
        <v>607241.70246488531</v>
      </c>
      <c r="W54" s="149">
        <v>0.9007142857142858</v>
      </c>
      <c r="X54" s="149">
        <v>0.9007142857142858</v>
      </c>
      <c r="Y54" s="149">
        <v>0.9007142857142858</v>
      </c>
      <c r="Z54" s="149">
        <v>0.43684210526315792</v>
      </c>
      <c r="AA54" s="149">
        <v>0.49473684210526314</v>
      </c>
      <c r="AB54" s="149">
        <v>0.67894736842105263</v>
      </c>
      <c r="AC54" s="150">
        <v>166</v>
      </c>
      <c r="AD54" s="150">
        <v>188</v>
      </c>
      <c r="AE54" s="165">
        <v>258</v>
      </c>
      <c r="AF54" s="148">
        <v>6.2</v>
      </c>
      <c r="AG54" s="148">
        <v>5.71</v>
      </c>
      <c r="AH54" s="148">
        <v>6.18</v>
      </c>
      <c r="AI54" s="149">
        <v>1.17</v>
      </c>
      <c r="AJ54" s="149">
        <v>1.51</v>
      </c>
      <c r="AK54" s="149">
        <v>1.67</v>
      </c>
      <c r="AL54" s="149">
        <v>9.3000000000000007</v>
      </c>
      <c r="AM54" s="149">
        <v>8.56</v>
      </c>
      <c r="AN54" s="149">
        <v>8.8000000000000007</v>
      </c>
      <c r="AO54" s="149">
        <v>52.3</v>
      </c>
      <c r="AP54" s="149">
        <v>125.2</v>
      </c>
      <c r="AQ54" s="149">
        <v>127.3</v>
      </c>
      <c r="AR54" s="150">
        <v>25716</v>
      </c>
      <c r="AS54" s="150">
        <v>51407</v>
      </c>
      <c r="AT54" s="150">
        <v>58556</v>
      </c>
      <c r="AU54" s="150">
        <v>50</v>
      </c>
      <c r="AV54" s="150">
        <v>92</v>
      </c>
      <c r="AW54" s="150">
        <v>130</v>
      </c>
      <c r="AX54" s="150">
        <v>1400</v>
      </c>
      <c r="AY54" s="150">
        <v>2200</v>
      </c>
      <c r="AZ54" s="150">
        <v>1900</v>
      </c>
      <c r="BA54" s="150">
        <v>4.6348929887801233</v>
      </c>
      <c r="BB54" s="150">
        <v>4.5488030419255114</v>
      </c>
      <c r="BC54" s="150">
        <v>4.5687161307033639</v>
      </c>
      <c r="BD54" s="150">
        <v>144</v>
      </c>
    </row>
    <row r="55" spans="1:56" ht="11.25">
      <c r="A55" s="161">
        <v>176</v>
      </c>
      <c r="B55" s="150" t="s">
        <v>146</v>
      </c>
      <c r="C55" s="150" t="s">
        <v>52</v>
      </c>
      <c r="D55" s="162">
        <v>0.28161999999999998</v>
      </c>
      <c r="E55" s="162">
        <v>0.64717000000000002</v>
      </c>
      <c r="F55" s="162">
        <v>0.47373999999999999</v>
      </c>
      <c r="G55" s="150">
        <f>'Designs Table'!G177</f>
        <v>2</v>
      </c>
      <c r="H55" s="150">
        <f>'Designs Table'!H177</f>
        <v>16</v>
      </c>
      <c r="I55" s="150">
        <f>'Designs Table'!I177</f>
        <v>8</v>
      </c>
      <c r="J55" s="148">
        <v>11.769494450182304</v>
      </c>
      <c r="K55" s="148">
        <v>4.0774281811630333</v>
      </c>
      <c r="L55" s="163">
        <v>0.2840000000000002</v>
      </c>
      <c r="M55" s="163">
        <v>0.35800000000000026</v>
      </c>
      <c r="N55" s="163">
        <v>0.34500000000000025</v>
      </c>
      <c r="O55" s="164">
        <v>24380649.999999996</v>
      </c>
      <c r="P55" s="164">
        <v>48030640</v>
      </c>
      <c r="Q55" s="164">
        <v>53893770</v>
      </c>
      <c r="R55" s="164">
        <v>8461318.2835243773</v>
      </c>
      <c r="S55" s="164">
        <v>4.0774281811630333</v>
      </c>
      <c r="T55" s="164">
        <v>10356192</v>
      </c>
      <c r="U55" s="164">
        <v>78456</v>
      </c>
      <c r="V55" s="164">
        <v>592335.53765617392</v>
      </c>
      <c r="W55" s="149">
        <v>0.9007142857142858</v>
      </c>
      <c r="X55" s="149">
        <v>0.9007142857142858</v>
      </c>
      <c r="Y55" s="149">
        <v>0.9007142857142858</v>
      </c>
      <c r="Z55" s="149">
        <v>0.44736842105263158</v>
      </c>
      <c r="AA55" s="149">
        <v>0.6</v>
      </c>
      <c r="AB55" s="149">
        <v>0.6</v>
      </c>
      <c r="AC55" s="150">
        <v>170</v>
      </c>
      <c r="AD55" s="150">
        <v>228</v>
      </c>
      <c r="AE55" s="165">
        <v>228</v>
      </c>
      <c r="AF55" s="148">
        <v>6.2</v>
      </c>
      <c r="AG55" s="148">
        <v>6.35</v>
      </c>
      <c r="AH55" s="148">
        <v>5.05</v>
      </c>
      <c r="AI55" s="149">
        <v>1.17</v>
      </c>
      <c r="AJ55" s="149">
        <v>1.54</v>
      </c>
      <c r="AK55" s="149">
        <v>1.57</v>
      </c>
      <c r="AL55" s="149">
        <v>9.3000000000000007</v>
      </c>
      <c r="AM55" s="149">
        <v>9.02</v>
      </c>
      <c r="AN55" s="149">
        <v>8.9700000000000006</v>
      </c>
      <c r="AO55" s="149">
        <v>48.3</v>
      </c>
      <c r="AP55" s="149">
        <v>106.1</v>
      </c>
      <c r="AQ55" s="149">
        <v>115.2</v>
      </c>
      <c r="AR55" s="150">
        <v>24224</v>
      </c>
      <c r="AS55" s="150">
        <v>50213</v>
      </c>
      <c r="AT55" s="150">
        <v>56656</v>
      </c>
      <c r="AU55" s="150">
        <v>50</v>
      </c>
      <c r="AV55" s="150">
        <v>110</v>
      </c>
      <c r="AW55" s="150">
        <v>120</v>
      </c>
      <c r="AX55" s="150">
        <v>1400</v>
      </c>
      <c r="AY55" s="150">
        <v>1900</v>
      </c>
      <c r="AZ55" s="150">
        <v>1900</v>
      </c>
      <c r="BA55" s="150">
        <v>4.6466199198699849</v>
      </c>
      <c r="BB55" s="150">
        <v>4.5457176524878617</v>
      </c>
      <c r="BC55" s="150">
        <v>4.5644184627972111</v>
      </c>
      <c r="BD55" s="150">
        <v>143</v>
      </c>
    </row>
  </sheetData>
  <autoFilter ref="A1:BD1" xr:uid="{B56B18D2-A5F1-406D-8F2B-8E83618C59D5}">
    <sortState xmlns:xlrd2="http://schemas.microsoft.com/office/spreadsheetml/2017/richdata2" ref="A2:BD55">
      <sortCondition ref="A1"/>
    </sortState>
  </autoFilter>
  <conditionalFormatting sqref="AX14">
    <cfRule type="cellIs" priority="2" operator="greaterThan">
      <formula>0.3</formula>
    </cfRule>
  </conditionalFormatting>
  <conditionalFormatting sqref="BA14 BD14">
    <cfRule type="cellIs" priority="1" operator="greaterThan">
      <formula>0.3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4B7E-74F9-435D-B638-137530D58D7B}">
  <dimension ref="A1:BD205"/>
  <sheetViews>
    <sheetView topLeftCell="A156" zoomScale="80" zoomScaleNormal="80" workbookViewId="0">
      <selection activeCell="A172" sqref="A172:AE205"/>
    </sheetView>
  </sheetViews>
  <sheetFormatPr defaultRowHeight="12.75"/>
  <cols>
    <col min="1" max="1" width="4.42578125" style="213" bestFit="1" customWidth="1"/>
    <col min="2" max="2" width="3.85546875" style="213" bestFit="1" customWidth="1"/>
    <col min="3" max="3" width="7.42578125" style="213" bestFit="1" customWidth="1"/>
    <col min="4" max="6" width="6.28515625" style="214" bestFit="1" customWidth="1"/>
    <col min="7" max="9" width="6.140625" style="213" bestFit="1" customWidth="1"/>
    <col min="10" max="11" width="6.140625" style="215" bestFit="1" customWidth="1"/>
    <col min="12" max="14" width="6.7109375" style="216" bestFit="1" customWidth="1"/>
    <col min="15" max="17" width="11.42578125" style="215" bestFit="1" customWidth="1"/>
    <col min="18" max="22" width="11.42578125" style="217" bestFit="1" customWidth="1"/>
    <col min="23" max="28" width="6.140625" style="143" bestFit="1" customWidth="1"/>
    <col min="29" max="31" width="6.140625" style="213" bestFit="1" customWidth="1"/>
    <col min="32" max="32" width="6.7109375" style="215" bestFit="1" customWidth="1"/>
    <col min="33" max="34" width="7.140625" style="215" bestFit="1" customWidth="1"/>
    <col min="35" max="35" width="7.85546875" style="143" bestFit="1" customWidth="1"/>
    <col min="36" max="37" width="8.140625" style="143" bestFit="1" customWidth="1"/>
    <col min="38" max="38" width="6.5703125" style="143" bestFit="1" customWidth="1"/>
    <col min="39" max="40" width="6.85546875" style="143" bestFit="1" customWidth="1"/>
    <col min="41" max="41" width="6.140625" style="143" bestFit="1" customWidth="1"/>
    <col min="42" max="43" width="7.140625" style="143" bestFit="1" customWidth="1"/>
    <col min="44" max="46" width="6.5703125" style="213" bestFit="1" customWidth="1"/>
    <col min="47" max="52" width="6.140625" style="213" bestFit="1" customWidth="1"/>
    <col min="53" max="55" width="11.140625" style="143" bestFit="1" customWidth="1"/>
    <col min="56" max="56" width="6.140625" style="144" bestFit="1" customWidth="1"/>
    <col min="57" max="16384" width="9.140625" style="213"/>
  </cols>
  <sheetData>
    <row r="1" spans="1:56" s="204" customFormat="1" ht="75.75" customHeight="1">
      <c r="A1" s="195" t="s">
        <v>0</v>
      </c>
      <c r="B1" s="196" t="s">
        <v>53</v>
      </c>
      <c r="C1" s="196" t="s">
        <v>1</v>
      </c>
      <c r="D1" s="197" t="s">
        <v>2</v>
      </c>
      <c r="E1" s="197" t="s">
        <v>3</v>
      </c>
      <c r="F1" s="197" t="s">
        <v>4</v>
      </c>
      <c r="G1" s="196" t="s">
        <v>154</v>
      </c>
      <c r="H1" s="196" t="s">
        <v>155</v>
      </c>
      <c r="I1" s="196" t="s">
        <v>156</v>
      </c>
      <c r="J1" s="198" t="s">
        <v>50</v>
      </c>
      <c r="K1" s="198" t="s">
        <v>60</v>
      </c>
      <c r="L1" s="199" t="s">
        <v>5</v>
      </c>
      <c r="M1" s="199" t="s">
        <v>6</v>
      </c>
      <c r="N1" s="199" t="s">
        <v>7</v>
      </c>
      <c r="O1" s="198" t="s">
        <v>57</v>
      </c>
      <c r="P1" s="198" t="s">
        <v>58</v>
      </c>
      <c r="Q1" s="198" t="s">
        <v>59</v>
      </c>
      <c r="R1" s="200" t="s">
        <v>150</v>
      </c>
      <c r="S1" s="200" t="s">
        <v>148</v>
      </c>
      <c r="T1" s="200" t="s">
        <v>149</v>
      </c>
      <c r="U1" s="200" t="s">
        <v>144</v>
      </c>
      <c r="V1" s="200" t="s">
        <v>145</v>
      </c>
      <c r="W1" s="141" t="s">
        <v>19</v>
      </c>
      <c r="X1" s="141" t="s">
        <v>20</v>
      </c>
      <c r="Y1" s="141" t="s">
        <v>21</v>
      </c>
      <c r="Z1" s="141" t="s">
        <v>22</v>
      </c>
      <c r="AA1" s="141" t="s">
        <v>23</v>
      </c>
      <c r="AB1" s="141" t="s">
        <v>24</v>
      </c>
      <c r="AC1" s="196" t="s">
        <v>25</v>
      </c>
      <c r="AD1" s="196" t="s">
        <v>26</v>
      </c>
      <c r="AE1" s="201" t="s">
        <v>27</v>
      </c>
      <c r="AF1" s="202" t="s">
        <v>151</v>
      </c>
      <c r="AG1" s="202" t="s">
        <v>152</v>
      </c>
      <c r="AH1" s="202" t="s">
        <v>153</v>
      </c>
      <c r="AI1" s="203" t="s">
        <v>38</v>
      </c>
      <c r="AJ1" s="203" t="s">
        <v>39</v>
      </c>
      <c r="AK1" s="203" t="s">
        <v>40</v>
      </c>
      <c r="AL1" s="203" t="s">
        <v>44</v>
      </c>
      <c r="AM1" s="203" t="s">
        <v>45</v>
      </c>
      <c r="AN1" s="203" t="s">
        <v>46</v>
      </c>
      <c r="AO1" s="203" t="s">
        <v>47</v>
      </c>
      <c r="AP1" s="203" t="s">
        <v>48</v>
      </c>
      <c r="AQ1" s="203" t="s">
        <v>49</v>
      </c>
      <c r="AR1" s="196" t="s">
        <v>16</v>
      </c>
      <c r="AS1" s="196" t="s">
        <v>17</v>
      </c>
      <c r="AT1" s="196" t="s">
        <v>18</v>
      </c>
      <c r="AU1" s="196" t="s">
        <v>28</v>
      </c>
      <c r="AV1" s="196" t="s">
        <v>29</v>
      </c>
      <c r="AW1" s="196" t="s">
        <v>30</v>
      </c>
      <c r="AX1" s="196" t="s">
        <v>31</v>
      </c>
      <c r="AY1" s="196" t="s">
        <v>32</v>
      </c>
      <c r="AZ1" s="196" t="s">
        <v>33</v>
      </c>
      <c r="BA1" s="141" t="s">
        <v>54</v>
      </c>
      <c r="BB1" s="141" t="s">
        <v>55</v>
      </c>
      <c r="BC1" s="141" t="s">
        <v>56</v>
      </c>
      <c r="BD1" s="142" t="s">
        <v>157</v>
      </c>
    </row>
    <row r="2" spans="1:56">
      <c r="A2" s="205">
        <v>0</v>
      </c>
      <c r="B2" s="206" t="s">
        <v>146</v>
      </c>
      <c r="C2" s="206" t="s">
        <v>122</v>
      </c>
      <c r="D2" s="207">
        <v>0.66320999999999997</v>
      </c>
      <c r="E2" s="207">
        <v>0.71853</v>
      </c>
      <c r="F2" s="207">
        <v>0.80218999999999996</v>
      </c>
      <c r="G2" s="206">
        <v>5</v>
      </c>
      <c r="H2" s="206">
        <v>18</v>
      </c>
      <c r="I2" s="206">
        <v>13</v>
      </c>
      <c r="J2" s="208">
        <v>12.175609828999271</v>
      </c>
      <c r="K2" s="208">
        <v>4.0647252576426052</v>
      </c>
      <c r="L2" s="209">
        <v>0.30500000000000022</v>
      </c>
      <c r="M2" s="209">
        <v>0.34900000000000025</v>
      </c>
      <c r="N2" s="209">
        <v>0.34500000000000025</v>
      </c>
      <c r="O2" s="210">
        <v>30901709.999999989</v>
      </c>
      <c r="P2" s="210">
        <v>45717419.999999993</v>
      </c>
      <c r="Q2" s="210">
        <v>55799310</v>
      </c>
      <c r="R2" s="210">
        <v>8551210.3778594192</v>
      </c>
      <c r="S2" s="210">
        <v>4.0647252576426052</v>
      </c>
      <c r="T2" s="210">
        <v>10464696</v>
      </c>
      <c r="U2" s="210">
        <v>79278</v>
      </c>
      <c r="V2" s="210">
        <v>593801.5429971338</v>
      </c>
      <c r="W2" s="211">
        <v>0.9007142857142858</v>
      </c>
      <c r="X2" s="211">
        <v>0.9007142857142858</v>
      </c>
      <c r="Y2" s="211">
        <v>0.9007142857142858</v>
      </c>
      <c r="Z2" s="211">
        <v>0.45263157894736844</v>
      </c>
      <c r="AA2" s="211">
        <v>0.65789473684210531</v>
      </c>
      <c r="AB2" s="211">
        <v>0.58421052631578951</v>
      </c>
      <c r="AC2" s="206">
        <v>172</v>
      </c>
      <c r="AD2" s="206">
        <v>250</v>
      </c>
      <c r="AE2" s="212">
        <v>222</v>
      </c>
      <c r="AF2" s="208">
        <v>5.9</v>
      </c>
      <c r="AG2" s="208">
        <v>6.3</v>
      </c>
      <c r="AH2" s="208">
        <v>6.4</v>
      </c>
      <c r="AI2" s="211">
        <v>1.47</v>
      </c>
      <c r="AJ2" s="211">
        <v>1.47</v>
      </c>
      <c r="AK2" s="211">
        <v>1.67</v>
      </c>
      <c r="AL2" s="211">
        <v>9.34</v>
      </c>
      <c r="AM2" s="211">
        <v>9.3800000000000008</v>
      </c>
      <c r="AN2" s="211">
        <v>7.85</v>
      </c>
      <c r="AO2" s="211">
        <v>70</v>
      </c>
      <c r="AP2" s="211">
        <v>106.6</v>
      </c>
      <c r="AQ2" s="211">
        <v>130</v>
      </c>
      <c r="AR2" s="206">
        <v>31390</v>
      </c>
      <c r="AS2" s="206">
        <v>47671</v>
      </c>
      <c r="AT2" s="206">
        <v>58750</v>
      </c>
      <c r="AU2" s="206">
        <v>60</v>
      </c>
      <c r="AV2" s="206">
        <v>110</v>
      </c>
      <c r="AW2" s="206">
        <v>120</v>
      </c>
      <c r="AX2" s="206">
        <v>1600</v>
      </c>
      <c r="AY2" s="206">
        <v>1800</v>
      </c>
      <c r="AZ2" s="206">
        <v>1900</v>
      </c>
      <c r="BA2" s="206">
        <v>4.6184746332476987</v>
      </c>
      <c r="BB2" s="206">
        <v>4.5577713202297838</v>
      </c>
      <c r="BC2" s="206">
        <v>4.564440602720806</v>
      </c>
      <c r="BD2" s="206">
        <v>141</v>
      </c>
    </row>
    <row r="3" spans="1:56">
      <c r="A3" s="205">
        <v>1</v>
      </c>
      <c r="B3" s="206" t="s">
        <v>146</v>
      </c>
      <c r="C3" s="206" t="s">
        <v>122</v>
      </c>
      <c r="D3" s="207">
        <v>0.39951999999999999</v>
      </c>
      <c r="E3" s="207">
        <v>0.89185000000000003</v>
      </c>
      <c r="F3" s="207">
        <v>7.0200000000000002E-3</v>
      </c>
      <c r="G3" s="208" t="s">
        <v>182</v>
      </c>
      <c r="H3" s="208" t="s">
        <v>182</v>
      </c>
      <c r="I3" s="208" t="s">
        <v>182</v>
      </c>
      <c r="J3" s="208" t="s">
        <v>183</v>
      </c>
      <c r="K3" s="208" t="s">
        <v>183</v>
      </c>
      <c r="L3" s="209" t="s">
        <v>183</v>
      </c>
      <c r="M3" s="209" t="s">
        <v>183</v>
      </c>
      <c r="N3" s="209" t="s">
        <v>183</v>
      </c>
      <c r="O3" s="210" t="s">
        <v>183</v>
      </c>
      <c r="P3" s="210" t="s">
        <v>183</v>
      </c>
      <c r="Q3" s="210" t="s">
        <v>183</v>
      </c>
      <c r="R3" s="210" t="s">
        <v>183</v>
      </c>
      <c r="S3" s="210" t="s">
        <v>183</v>
      </c>
      <c r="T3" s="210" t="s">
        <v>183</v>
      </c>
      <c r="U3" s="210" t="s">
        <v>183</v>
      </c>
      <c r="V3" s="210" t="s">
        <v>183</v>
      </c>
      <c r="W3" s="211" t="s">
        <v>183</v>
      </c>
      <c r="X3" s="211" t="s">
        <v>183</v>
      </c>
      <c r="Y3" s="211" t="s">
        <v>183</v>
      </c>
      <c r="Z3" s="211" t="s">
        <v>183</v>
      </c>
      <c r="AA3" s="211" t="s">
        <v>183</v>
      </c>
      <c r="AB3" s="211" t="s">
        <v>183</v>
      </c>
      <c r="AC3" s="206" t="s">
        <v>183</v>
      </c>
      <c r="AD3" s="206" t="s">
        <v>183</v>
      </c>
      <c r="AE3" s="212" t="s">
        <v>183</v>
      </c>
      <c r="AF3" s="208" t="s">
        <v>183</v>
      </c>
      <c r="AG3" s="208" t="s">
        <v>183</v>
      </c>
      <c r="AH3" s="208" t="s">
        <v>183</v>
      </c>
      <c r="AI3" s="211" t="s">
        <v>183</v>
      </c>
      <c r="AJ3" s="211" t="s">
        <v>183</v>
      </c>
      <c r="AK3" s="211" t="s">
        <v>183</v>
      </c>
      <c r="AL3" s="211" t="s">
        <v>183</v>
      </c>
      <c r="AM3" s="211" t="s">
        <v>183</v>
      </c>
      <c r="AN3" s="211" t="s">
        <v>183</v>
      </c>
      <c r="AO3" s="211" t="s">
        <v>183</v>
      </c>
      <c r="AP3" s="211" t="s">
        <v>183</v>
      </c>
      <c r="AQ3" s="211" t="s">
        <v>183</v>
      </c>
      <c r="AR3" s="206" t="s">
        <v>183</v>
      </c>
      <c r="AS3" s="206" t="s">
        <v>183</v>
      </c>
      <c r="AT3" s="206" t="s">
        <v>183</v>
      </c>
      <c r="AU3" s="206" t="s">
        <v>183</v>
      </c>
      <c r="AV3" s="206" t="s">
        <v>183</v>
      </c>
      <c r="AW3" s="206" t="s">
        <v>183</v>
      </c>
      <c r="AX3" s="206" t="s">
        <v>183</v>
      </c>
      <c r="AY3" s="206" t="s">
        <v>183</v>
      </c>
      <c r="AZ3" s="206" t="s">
        <v>183</v>
      </c>
      <c r="BA3" s="206" t="s">
        <v>183</v>
      </c>
      <c r="BB3" s="206" t="s">
        <v>183</v>
      </c>
      <c r="BC3" s="206" t="s">
        <v>183</v>
      </c>
      <c r="BD3" s="206" t="s">
        <v>183</v>
      </c>
    </row>
    <row r="4" spans="1:56">
      <c r="A4" s="205">
        <v>2</v>
      </c>
      <c r="B4" s="206" t="s">
        <v>146</v>
      </c>
      <c r="C4" s="206" t="s">
        <v>122</v>
      </c>
      <c r="D4" s="207">
        <v>0.86982999999999999</v>
      </c>
      <c r="E4" s="207">
        <v>0.60421000000000002</v>
      </c>
      <c r="F4" s="207">
        <v>0.58109</v>
      </c>
      <c r="G4" s="206">
        <v>7</v>
      </c>
      <c r="H4" s="206">
        <v>15</v>
      </c>
      <c r="I4" s="206">
        <v>9</v>
      </c>
      <c r="J4" s="208">
        <v>11.042176040203163</v>
      </c>
      <c r="K4" s="208">
        <v>3.8953077376478698</v>
      </c>
      <c r="L4" s="209">
        <v>0.30900000000000022</v>
      </c>
      <c r="M4" s="209">
        <v>0.33800000000000024</v>
      </c>
      <c r="N4" s="209">
        <v>0.34300000000000025</v>
      </c>
      <c r="O4" s="210">
        <v>31317579.999999996</v>
      </c>
      <c r="P4" s="210">
        <v>39352879.999999993</v>
      </c>
      <c r="Q4" s="210">
        <v>52044650.000000007</v>
      </c>
      <c r="R4" s="210">
        <v>8434084.1663453858</v>
      </c>
      <c r="S4" s="210">
        <v>3.8953077376478698</v>
      </c>
      <c r="T4" s="210">
        <v>10370316</v>
      </c>
      <c r="U4" s="210">
        <v>78563</v>
      </c>
      <c r="V4" s="210">
        <v>632699.54699803004</v>
      </c>
      <c r="W4" s="211">
        <v>0.9007142857142858</v>
      </c>
      <c r="X4" s="211">
        <v>0.9007142857142858</v>
      </c>
      <c r="Y4" s="211">
        <v>0.9007142857142858</v>
      </c>
      <c r="Z4" s="211">
        <v>0.46842105263157896</v>
      </c>
      <c r="AA4" s="211">
        <v>0.56315789473684208</v>
      </c>
      <c r="AB4" s="211">
        <v>0.62631578947368416</v>
      </c>
      <c r="AC4" s="206">
        <v>178</v>
      </c>
      <c r="AD4" s="206">
        <v>214</v>
      </c>
      <c r="AE4" s="212">
        <v>238</v>
      </c>
      <c r="AF4" s="208">
        <v>5.8</v>
      </c>
      <c r="AG4" s="208">
        <v>5.48</v>
      </c>
      <c r="AH4" s="208">
        <v>6.5</v>
      </c>
      <c r="AI4" s="211">
        <v>1.4</v>
      </c>
      <c r="AJ4" s="211">
        <v>1.46</v>
      </c>
      <c r="AK4" s="211">
        <v>1.55</v>
      </c>
      <c r="AL4" s="211">
        <v>8.75</v>
      </c>
      <c r="AM4" s="211">
        <v>9.17</v>
      </c>
      <c r="AN4" s="211">
        <v>8.89</v>
      </c>
      <c r="AO4" s="211">
        <v>68</v>
      </c>
      <c r="AP4" s="211">
        <v>82.6</v>
      </c>
      <c r="AQ4" s="211">
        <v>111.8</v>
      </c>
      <c r="AR4" s="206">
        <v>31847</v>
      </c>
      <c r="AS4" s="206">
        <v>40677</v>
      </c>
      <c r="AT4" s="206">
        <v>54624</v>
      </c>
      <c r="AU4" s="206">
        <v>60</v>
      </c>
      <c r="AV4" s="206">
        <v>88</v>
      </c>
      <c r="AW4" s="206">
        <v>116</v>
      </c>
      <c r="AX4" s="206">
        <v>1600</v>
      </c>
      <c r="AY4" s="206">
        <v>1600</v>
      </c>
      <c r="AZ4" s="206">
        <v>2200</v>
      </c>
      <c r="BA4" s="206">
        <v>4.6122758194035134</v>
      </c>
      <c r="BB4" s="206">
        <v>4.5733552173118861</v>
      </c>
      <c r="BC4" s="206">
        <v>4.5672596776334693</v>
      </c>
      <c r="BD4" s="206">
        <v>153</v>
      </c>
    </row>
    <row r="5" spans="1:56">
      <c r="A5" s="205">
        <v>3</v>
      </c>
      <c r="B5" s="206" t="s">
        <v>146</v>
      </c>
      <c r="C5" s="206" t="s">
        <v>122</v>
      </c>
      <c r="D5" s="207">
        <v>0.66986999999999997</v>
      </c>
      <c r="E5" s="207">
        <v>0.19267000000000001</v>
      </c>
      <c r="F5" s="207">
        <v>0.54569999999999996</v>
      </c>
      <c r="G5" s="206">
        <v>5</v>
      </c>
      <c r="H5" s="206">
        <v>5</v>
      </c>
      <c r="I5" s="206">
        <v>9</v>
      </c>
      <c r="J5" s="208">
        <v>11.612819836377044</v>
      </c>
      <c r="K5" s="208">
        <v>3.8785958048854527</v>
      </c>
      <c r="L5" s="209">
        <v>0.30500000000000022</v>
      </c>
      <c r="M5" s="209">
        <v>0.34800000000000025</v>
      </c>
      <c r="N5" s="209">
        <v>0.34300000000000025</v>
      </c>
      <c r="O5" s="210">
        <v>30901709.999999989</v>
      </c>
      <c r="P5" s="210">
        <v>44128559.999999993</v>
      </c>
      <c r="Q5" s="210">
        <v>52044650.000000007</v>
      </c>
      <c r="R5" s="210">
        <v>8533765.8396839276</v>
      </c>
      <c r="S5" s="210">
        <v>3.8785958048854527</v>
      </c>
      <c r="T5" s="210">
        <v>10407144.000000002</v>
      </c>
      <c r="U5" s="210">
        <v>78842</v>
      </c>
      <c r="V5" s="210">
        <v>612622.9989958189</v>
      </c>
      <c r="W5" s="211">
        <v>0.9007142857142858</v>
      </c>
      <c r="X5" s="211">
        <v>0.9007142857142858</v>
      </c>
      <c r="Y5" s="211">
        <v>0.9007142857142858</v>
      </c>
      <c r="Z5" s="211">
        <v>0.45263157894736844</v>
      </c>
      <c r="AA5" s="211">
        <v>0.58421052631578951</v>
      </c>
      <c r="AB5" s="211">
        <v>0.62105263157894741</v>
      </c>
      <c r="AC5" s="206">
        <v>172</v>
      </c>
      <c r="AD5" s="206">
        <v>222</v>
      </c>
      <c r="AE5" s="212">
        <v>236</v>
      </c>
      <c r="AF5" s="208">
        <v>5.9</v>
      </c>
      <c r="AG5" s="208">
        <v>5.63</v>
      </c>
      <c r="AH5" s="208">
        <v>6.5</v>
      </c>
      <c r="AI5" s="211">
        <v>1.47</v>
      </c>
      <c r="AJ5" s="211">
        <v>1.54</v>
      </c>
      <c r="AK5" s="211">
        <v>1.55</v>
      </c>
      <c r="AL5" s="211">
        <v>9.34</v>
      </c>
      <c r="AM5" s="211">
        <v>8</v>
      </c>
      <c r="AN5" s="211">
        <v>8.89</v>
      </c>
      <c r="AO5" s="211">
        <v>70</v>
      </c>
      <c r="AP5" s="211">
        <v>92.9</v>
      </c>
      <c r="AQ5" s="211">
        <v>111.8</v>
      </c>
      <c r="AR5" s="206">
        <v>31390</v>
      </c>
      <c r="AS5" s="206">
        <v>45925</v>
      </c>
      <c r="AT5" s="206">
        <v>54624</v>
      </c>
      <c r="AU5" s="206">
        <v>60</v>
      </c>
      <c r="AV5" s="206">
        <v>101</v>
      </c>
      <c r="AW5" s="206">
        <v>116</v>
      </c>
      <c r="AX5" s="206">
        <v>1600</v>
      </c>
      <c r="AY5" s="206">
        <v>1500</v>
      </c>
      <c r="AZ5" s="206">
        <v>2200</v>
      </c>
      <c r="BA5" s="206">
        <v>4.6184746332476987</v>
      </c>
      <c r="BB5" s="206">
        <v>4.5590791166687534</v>
      </c>
      <c r="BC5" s="206">
        <v>4.5672596776334693</v>
      </c>
      <c r="BD5" s="206">
        <v>147</v>
      </c>
    </row>
    <row r="6" spans="1:56">
      <c r="A6" s="205">
        <v>4</v>
      </c>
      <c r="B6" s="206" t="s">
        <v>146</v>
      </c>
      <c r="C6" s="206" t="s">
        <v>122</v>
      </c>
      <c r="D6" s="207">
        <v>0.60346</v>
      </c>
      <c r="E6" s="207">
        <v>0.10753</v>
      </c>
      <c r="F6" s="207">
        <v>0.84414999999999996</v>
      </c>
      <c r="G6" s="206">
        <v>5</v>
      </c>
      <c r="H6" s="206">
        <v>3</v>
      </c>
      <c r="I6" s="206">
        <v>13</v>
      </c>
      <c r="J6" s="208">
        <v>12.16877229158899</v>
      </c>
      <c r="K6" s="208">
        <v>4.1177021775705764</v>
      </c>
      <c r="L6" s="209">
        <v>0.30500000000000022</v>
      </c>
      <c r="M6" s="209">
        <v>0.35000000000000026</v>
      </c>
      <c r="N6" s="209">
        <v>0.34500000000000025</v>
      </c>
      <c r="O6" s="210">
        <v>30901709.999999989</v>
      </c>
      <c r="P6" s="210">
        <v>45245129.999999993</v>
      </c>
      <c r="Q6" s="210">
        <v>55799310</v>
      </c>
      <c r="R6" s="210">
        <v>8129118.2220302932</v>
      </c>
      <c r="S6" s="210">
        <v>4.1177021775705764</v>
      </c>
      <c r="T6" s="210">
        <v>9849312</v>
      </c>
      <c r="U6" s="210">
        <v>74616</v>
      </c>
      <c r="V6" s="210">
        <v>559874.22805778077</v>
      </c>
      <c r="W6" s="211">
        <v>0.9007142857142858</v>
      </c>
      <c r="X6" s="211">
        <v>0.9007142857142858</v>
      </c>
      <c r="Y6" s="211">
        <v>0.9007142857142858</v>
      </c>
      <c r="Z6" s="211">
        <v>0.45263157894736844</v>
      </c>
      <c r="AA6" s="211">
        <v>0.5368421052631579</v>
      </c>
      <c r="AB6" s="211">
        <v>0.58421052631578951</v>
      </c>
      <c r="AC6" s="206">
        <v>172</v>
      </c>
      <c r="AD6" s="206">
        <v>204</v>
      </c>
      <c r="AE6" s="212">
        <v>222</v>
      </c>
      <c r="AF6" s="208">
        <v>5.9</v>
      </c>
      <c r="AG6" s="208">
        <v>5.71</v>
      </c>
      <c r="AH6" s="208">
        <v>6.4</v>
      </c>
      <c r="AI6" s="211">
        <v>1.47</v>
      </c>
      <c r="AJ6" s="211">
        <v>1.51</v>
      </c>
      <c r="AK6" s="211">
        <v>1.67</v>
      </c>
      <c r="AL6" s="211">
        <v>9.34</v>
      </c>
      <c r="AM6" s="211">
        <v>8.56</v>
      </c>
      <c r="AN6" s="211">
        <v>7.85</v>
      </c>
      <c r="AO6" s="211">
        <v>70</v>
      </c>
      <c r="AP6" s="211">
        <v>96.2</v>
      </c>
      <c r="AQ6" s="211">
        <v>130</v>
      </c>
      <c r="AR6" s="206">
        <v>31390</v>
      </c>
      <c r="AS6" s="206">
        <v>47152</v>
      </c>
      <c r="AT6" s="206">
        <v>58750</v>
      </c>
      <c r="AU6" s="206">
        <v>60</v>
      </c>
      <c r="AV6" s="206">
        <v>92</v>
      </c>
      <c r="AW6" s="206">
        <v>120</v>
      </c>
      <c r="AX6" s="206">
        <v>1600</v>
      </c>
      <c r="AY6" s="206">
        <v>2200</v>
      </c>
      <c r="AZ6" s="206">
        <v>1900</v>
      </c>
      <c r="BA6" s="206">
        <v>4.6184746332476987</v>
      </c>
      <c r="BB6" s="206">
        <v>4.5559256562029296</v>
      </c>
      <c r="BC6" s="206">
        <v>4.564440602720806</v>
      </c>
      <c r="BD6" s="206">
        <v>137</v>
      </c>
    </row>
    <row r="7" spans="1:56">
      <c r="A7" s="205">
        <v>5</v>
      </c>
      <c r="B7" s="206" t="s">
        <v>146</v>
      </c>
      <c r="C7" s="206" t="s">
        <v>122</v>
      </c>
      <c r="D7" s="207">
        <v>0.83652000000000004</v>
      </c>
      <c r="E7" s="207">
        <v>0.66764000000000001</v>
      </c>
      <c r="F7" s="207">
        <v>0.26956999999999998</v>
      </c>
      <c r="G7" s="206">
        <v>6</v>
      </c>
      <c r="H7" s="206">
        <v>17</v>
      </c>
      <c r="I7" s="206">
        <v>5</v>
      </c>
      <c r="J7" s="208">
        <v>10.917277016610207</v>
      </c>
      <c r="K7" s="208">
        <v>3.2790264399722484</v>
      </c>
      <c r="L7" s="209">
        <v>0.31000000000000022</v>
      </c>
      <c r="M7" s="209">
        <v>0.32800000000000024</v>
      </c>
      <c r="N7" s="209">
        <v>0.34600000000000025</v>
      </c>
      <c r="O7" s="210">
        <v>31769849.999999996</v>
      </c>
      <c r="P7" s="210">
        <v>36239769.999999993</v>
      </c>
      <c r="Q7" s="210">
        <v>54339670</v>
      </c>
      <c r="R7" s="210">
        <v>8471152.7798489816</v>
      </c>
      <c r="S7" s="210">
        <v>3.2790264399722484</v>
      </c>
      <c r="T7" s="210">
        <v>10032396</v>
      </c>
      <c r="U7" s="210">
        <v>76003</v>
      </c>
      <c r="V7" s="210">
        <v>626462.25830715778</v>
      </c>
      <c r="W7" s="211">
        <v>0.9007142857142858</v>
      </c>
      <c r="X7" s="211">
        <v>0.9007142857142858</v>
      </c>
      <c r="Y7" s="211">
        <v>0.9007142857142858</v>
      </c>
      <c r="Z7" s="211">
        <v>0.43684210526315792</v>
      </c>
      <c r="AA7" s="211">
        <v>0.5</v>
      </c>
      <c r="AB7" s="211">
        <v>0.64736842105263159</v>
      </c>
      <c r="AC7" s="206">
        <v>166</v>
      </c>
      <c r="AD7" s="206">
        <v>190</v>
      </c>
      <c r="AE7" s="212">
        <v>246</v>
      </c>
      <c r="AF7" s="208">
        <v>5.5</v>
      </c>
      <c r="AG7" s="208">
        <v>5.8</v>
      </c>
      <c r="AH7" s="208">
        <v>5.79</v>
      </c>
      <c r="AI7" s="211">
        <v>1.44</v>
      </c>
      <c r="AJ7" s="211">
        <v>1.49</v>
      </c>
      <c r="AK7" s="211">
        <v>1.57</v>
      </c>
      <c r="AL7" s="211">
        <v>9.34</v>
      </c>
      <c r="AM7" s="211">
        <v>8.81</v>
      </c>
      <c r="AN7" s="211">
        <v>9.7799999999999994</v>
      </c>
      <c r="AO7" s="211">
        <v>70</v>
      </c>
      <c r="AP7" s="211">
        <v>77.5</v>
      </c>
      <c r="AQ7" s="211">
        <v>109.4</v>
      </c>
      <c r="AR7" s="206">
        <v>32344</v>
      </c>
      <c r="AS7" s="206">
        <v>37256</v>
      </c>
      <c r="AT7" s="206">
        <v>57146</v>
      </c>
      <c r="AU7" s="206">
        <v>60</v>
      </c>
      <c r="AV7" s="206">
        <v>72</v>
      </c>
      <c r="AW7" s="206">
        <v>124</v>
      </c>
      <c r="AX7" s="206">
        <v>1600</v>
      </c>
      <c r="AY7" s="206">
        <v>1800</v>
      </c>
      <c r="AZ7" s="206">
        <v>1900</v>
      </c>
      <c r="BA7" s="206">
        <v>4.6110200212233927</v>
      </c>
      <c r="BB7" s="206">
        <v>4.5873006035131549</v>
      </c>
      <c r="BC7" s="206">
        <v>4.5628837996963263</v>
      </c>
      <c r="BD7" s="206">
        <v>151</v>
      </c>
    </row>
    <row r="8" spans="1:56">
      <c r="A8" s="205">
        <v>6</v>
      </c>
      <c r="B8" s="206" t="s">
        <v>146</v>
      </c>
      <c r="C8" s="206" t="s">
        <v>122</v>
      </c>
      <c r="D8" s="207">
        <v>5.1999999999999998E-3</v>
      </c>
      <c r="E8" s="207">
        <v>0.53093999999999997</v>
      </c>
      <c r="F8" s="207">
        <v>0.10623</v>
      </c>
      <c r="G8" s="206">
        <v>1</v>
      </c>
      <c r="H8" s="206">
        <v>13</v>
      </c>
      <c r="I8" s="206">
        <v>2</v>
      </c>
      <c r="J8" s="208">
        <v>11.238723111305118</v>
      </c>
      <c r="K8" s="208">
        <v>3.7222204800507366</v>
      </c>
      <c r="L8" s="209">
        <v>0.2840000000000002</v>
      </c>
      <c r="M8" s="209">
        <v>0.34700000000000025</v>
      </c>
      <c r="N8" s="209">
        <v>0.35100000000000026</v>
      </c>
      <c r="O8" s="210">
        <v>24272359.999999996</v>
      </c>
      <c r="P8" s="210">
        <v>40969949.999999993</v>
      </c>
      <c r="Q8" s="210">
        <v>56389900</v>
      </c>
      <c r="R8" s="210">
        <v>7960304.7493789159</v>
      </c>
      <c r="S8" s="210">
        <v>3.7222204800507366</v>
      </c>
      <c r="T8" s="210">
        <v>9568020</v>
      </c>
      <c r="U8" s="210">
        <v>72485</v>
      </c>
      <c r="V8" s="210">
        <v>595880.1163372423</v>
      </c>
      <c r="W8" s="211">
        <v>0.9007142857142858</v>
      </c>
      <c r="X8" s="211">
        <v>0.9007142857142858</v>
      </c>
      <c r="Y8" s="211">
        <v>0.9007142857142858</v>
      </c>
      <c r="Z8" s="211">
        <v>0.45263157894736844</v>
      </c>
      <c r="AA8" s="211">
        <v>0.58421052631578951</v>
      </c>
      <c r="AB8" s="211">
        <v>0.51578947368421058</v>
      </c>
      <c r="AC8" s="206">
        <v>172</v>
      </c>
      <c r="AD8" s="206">
        <v>222</v>
      </c>
      <c r="AE8" s="212">
        <v>196</v>
      </c>
      <c r="AF8" s="208">
        <v>6.2</v>
      </c>
      <c r="AG8" s="208">
        <v>6.4</v>
      </c>
      <c r="AH8" s="208">
        <v>6.2</v>
      </c>
      <c r="AI8" s="211">
        <v>1.1299999999999999</v>
      </c>
      <c r="AJ8" s="211">
        <v>1.46</v>
      </c>
      <c r="AK8" s="211">
        <v>1.65</v>
      </c>
      <c r="AL8" s="211">
        <v>9.3000000000000007</v>
      </c>
      <c r="AM8" s="211">
        <v>8.17</v>
      </c>
      <c r="AN8" s="211">
        <v>8.76</v>
      </c>
      <c r="AO8" s="211">
        <v>48.3</v>
      </c>
      <c r="AP8" s="211">
        <v>84.5</v>
      </c>
      <c r="AQ8" s="211">
        <v>120</v>
      </c>
      <c r="AR8" s="206">
        <v>24105</v>
      </c>
      <c r="AS8" s="206">
        <v>42454</v>
      </c>
      <c r="AT8" s="206">
        <v>59399</v>
      </c>
      <c r="AU8" s="206">
        <v>50</v>
      </c>
      <c r="AV8" s="206">
        <v>90</v>
      </c>
      <c r="AW8" s="206">
        <v>112</v>
      </c>
      <c r="AX8" s="206">
        <v>1400</v>
      </c>
      <c r="AY8" s="206">
        <v>1900</v>
      </c>
      <c r="AZ8" s="206">
        <v>2200</v>
      </c>
      <c r="BA8" s="206">
        <v>4.6466781578060674</v>
      </c>
      <c r="BB8" s="206">
        <v>4.5609398957593212</v>
      </c>
      <c r="BC8" s="206">
        <v>4.5556065086865107</v>
      </c>
      <c r="BD8" s="206">
        <v>144</v>
      </c>
    </row>
    <row r="9" spans="1:56">
      <c r="A9" s="205">
        <v>7</v>
      </c>
      <c r="B9" s="206" t="s">
        <v>146</v>
      </c>
      <c r="C9" s="206" t="s">
        <v>122</v>
      </c>
      <c r="D9" s="207">
        <v>0.45726</v>
      </c>
      <c r="E9" s="207">
        <v>0.34475</v>
      </c>
      <c r="F9" s="207">
        <v>0.41802</v>
      </c>
      <c r="G9" s="206">
        <v>4</v>
      </c>
      <c r="H9" s="206">
        <v>9</v>
      </c>
      <c r="I9" s="206">
        <v>7</v>
      </c>
      <c r="J9" s="208">
        <v>11.577940233532839</v>
      </c>
      <c r="K9" s="208">
        <v>4.0049838407105636</v>
      </c>
      <c r="L9" s="209">
        <v>0.2870000000000002</v>
      </c>
      <c r="M9" s="209">
        <v>0.34300000000000025</v>
      </c>
      <c r="N9" s="209">
        <v>0.34800000000000025</v>
      </c>
      <c r="O9" s="210">
        <v>24216849.999999993</v>
      </c>
      <c r="P9" s="210">
        <v>38149859.999999993</v>
      </c>
      <c r="Q9" s="210">
        <v>64763719.999999993</v>
      </c>
      <c r="R9" s="210">
        <v>9123049.1778220069</v>
      </c>
      <c r="S9" s="210">
        <v>4.0049838407105636</v>
      </c>
      <c r="T9" s="210">
        <v>11139744</v>
      </c>
      <c r="U9" s="210">
        <v>84392</v>
      </c>
      <c r="V9" s="210">
        <v>596675.40394646965</v>
      </c>
      <c r="W9" s="211">
        <v>0.9007142857142858</v>
      </c>
      <c r="X9" s="211">
        <v>0.9007142857142858</v>
      </c>
      <c r="Y9" s="211">
        <v>0.9007142857142858</v>
      </c>
      <c r="Z9" s="211">
        <v>0.40526315789473683</v>
      </c>
      <c r="AA9" s="211">
        <v>0.55263157894736847</v>
      </c>
      <c r="AB9" s="211">
        <v>0.73157894736842111</v>
      </c>
      <c r="AC9" s="206">
        <v>154</v>
      </c>
      <c r="AD9" s="206">
        <v>210</v>
      </c>
      <c r="AE9" s="212">
        <v>278</v>
      </c>
      <c r="AF9" s="208">
        <v>5.8</v>
      </c>
      <c r="AG9" s="208">
        <v>5.5</v>
      </c>
      <c r="AH9" s="208">
        <v>5.6</v>
      </c>
      <c r="AI9" s="211">
        <v>1.1100000000000001</v>
      </c>
      <c r="AJ9" s="211">
        <v>1.39</v>
      </c>
      <c r="AK9" s="211">
        <v>1.62</v>
      </c>
      <c r="AL9" s="211">
        <v>9.3000000000000007</v>
      </c>
      <c r="AM9" s="211">
        <v>8.9</v>
      </c>
      <c r="AN9" s="211">
        <v>9</v>
      </c>
      <c r="AO9" s="211">
        <v>52.3</v>
      </c>
      <c r="AP9" s="211">
        <v>79.2</v>
      </c>
      <c r="AQ9" s="211">
        <v>128</v>
      </c>
      <c r="AR9" s="206">
        <v>24044</v>
      </c>
      <c r="AS9" s="206">
        <v>39355</v>
      </c>
      <c r="AT9" s="206">
        <v>68601</v>
      </c>
      <c r="AU9" s="206">
        <v>44</v>
      </c>
      <c r="AV9" s="206">
        <v>80</v>
      </c>
      <c r="AW9" s="206">
        <v>174</v>
      </c>
      <c r="AX9" s="206">
        <v>1400</v>
      </c>
      <c r="AY9" s="206">
        <v>1800</v>
      </c>
      <c r="AZ9" s="206">
        <v>1600</v>
      </c>
      <c r="BA9" s="206">
        <v>4.6428492801125829</v>
      </c>
      <c r="BB9" s="206">
        <v>4.5657901686785189</v>
      </c>
      <c r="BC9" s="206">
        <v>4.560264892130526</v>
      </c>
      <c r="BD9" s="206">
        <v>138</v>
      </c>
    </row>
    <row r="10" spans="1:56">
      <c r="A10" s="205">
        <v>8</v>
      </c>
      <c r="B10" s="206" t="s">
        <v>146</v>
      </c>
      <c r="C10" s="206" t="s">
        <v>122</v>
      </c>
      <c r="D10" s="207">
        <v>0.32938000000000001</v>
      </c>
      <c r="E10" s="207">
        <v>0.91742999999999997</v>
      </c>
      <c r="F10" s="207">
        <v>0.75004000000000004</v>
      </c>
      <c r="G10" s="206">
        <v>3</v>
      </c>
      <c r="H10" s="206">
        <v>23</v>
      </c>
      <c r="I10" s="206">
        <v>12</v>
      </c>
      <c r="J10" s="208">
        <v>10.625496987622883</v>
      </c>
      <c r="K10" s="208">
        <v>4.0536698290678679</v>
      </c>
      <c r="L10" s="209">
        <v>0.2930000000000002</v>
      </c>
      <c r="M10" s="209">
        <v>0.33400000000000024</v>
      </c>
      <c r="N10" s="209">
        <v>0.34300000000000025</v>
      </c>
      <c r="O10" s="210">
        <v>25738369.999999996</v>
      </c>
      <c r="P10" s="210">
        <v>38907889.999999993</v>
      </c>
      <c r="Q10" s="210">
        <v>55433490</v>
      </c>
      <c r="R10" s="210">
        <v>8284009.9274111101</v>
      </c>
      <c r="S10" s="210">
        <v>4.0536698290678679</v>
      </c>
      <c r="T10" s="210">
        <v>10068168</v>
      </c>
      <c r="U10" s="210">
        <v>76274</v>
      </c>
      <c r="V10" s="210">
        <v>577043.34175995982</v>
      </c>
      <c r="W10" s="211">
        <v>0.9007142857142858</v>
      </c>
      <c r="X10" s="211">
        <v>0.9007142857142858</v>
      </c>
      <c r="Y10" s="211">
        <v>0.9007142857142858</v>
      </c>
      <c r="Z10" s="211">
        <v>0.43684210526315792</v>
      </c>
      <c r="AA10" s="211">
        <v>0.43684210526315792</v>
      </c>
      <c r="AB10" s="211">
        <v>0.64736842105263159</v>
      </c>
      <c r="AC10" s="206">
        <v>166</v>
      </c>
      <c r="AD10" s="206">
        <v>166</v>
      </c>
      <c r="AE10" s="212">
        <v>246</v>
      </c>
      <c r="AF10" s="208">
        <v>6.2</v>
      </c>
      <c r="AG10" s="208">
        <v>5.6</v>
      </c>
      <c r="AH10" s="208">
        <v>6.2</v>
      </c>
      <c r="AI10" s="211">
        <v>1.17</v>
      </c>
      <c r="AJ10" s="211">
        <v>1.43</v>
      </c>
      <c r="AK10" s="211">
        <v>1.7</v>
      </c>
      <c r="AL10" s="211">
        <v>9.3000000000000007</v>
      </c>
      <c r="AM10" s="211">
        <v>7.66</v>
      </c>
      <c r="AN10" s="211">
        <v>8.82</v>
      </c>
      <c r="AO10" s="211">
        <v>52.3</v>
      </c>
      <c r="AP10" s="211">
        <v>102.8</v>
      </c>
      <c r="AQ10" s="211">
        <v>114</v>
      </c>
      <c r="AR10" s="206">
        <v>25716</v>
      </c>
      <c r="AS10" s="206">
        <v>40188</v>
      </c>
      <c r="AT10" s="206">
        <v>58348</v>
      </c>
      <c r="AU10" s="206">
        <v>50</v>
      </c>
      <c r="AV10" s="206">
        <v>73</v>
      </c>
      <c r="AW10" s="206">
        <v>133</v>
      </c>
      <c r="AX10" s="206">
        <v>1400</v>
      </c>
      <c r="AY10" s="206">
        <v>1800</v>
      </c>
      <c r="AZ10" s="206">
        <v>1950</v>
      </c>
      <c r="BA10" s="206">
        <v>4.6348929887801233</v>
      </c>
      <c r="BB10" s="206">
        <v>4.578067693862792</v>
      </c>
      <c r="BC10" s="206">
        <v>4.5665885686767789</v>
      </c>
      <c r="BD10" s="206">
        <v>143</v>
      </c>
    </row>
    <row r="11" spans="1:56">
      <c r="A11" s="205">
        <v>9</v>
      </c>
      <c r="B11" s="206" t="s">
        <v>146</v>
      </c>
      <c r="C11" s="206" t="s">
        <v>122</v>
      </c>
      <c r="D11" s="207">
        <v>0.17533000000000001</v>
      </c>
      <c r="E11" s="207">
        <v>0.83945000000000003</v>
      </c>
      <c r="F11" s="207">
        <v>0.91771999999999998</v>
      </c>
      <c r="G11" s="206">
        <v>2</v>
      </c>
      <c r="H11" s="206">
        <v>21</v>
      </c>
      <c r="I11" s="206">
        <v>14</v>
      </c>
      <c r="J11" s="208">
        <v>10.627127112437183</v>
      </c>
      <c r="K11" s="208">
        <v>3.7622914225007453</v>
      </c>
      <c r="L11" s="209">
        <v>0.2840000000000002</v>
      </c>
      <c r="M11" s="209">
        <v>0.34000000000000025</v>
      </c>
      <c r="N11" s="209">
        <v>0.34200000000000025</v>
      </c>
      <c r="O11" s="210">
        <v>24380649.999999996</v>
      </c>
      <c r="P11" s="210">
        <v>39992609.999999993</v>
      </c>
      <c r="Q11" s="210">
        <v>55622769.999999993</v>
      </c>
      <c r="R11" s="210">
        <v>8985175.8973005209</v>
      </c>
      <c r="S11" s="210">
        <v>3.7622914225007453</v>
      </c>
      <c r="T11" s="210">
        <v>11049192</v>
      </c>
      <c r="U11" s="210">
        <v>83706</v>
      </c>
      <c r="V11" s="210">
        <v>655396.41223073239</v>
      </c>
      <c r="W11" s="211">
        <v>0.9007142857142858</v>
      </c>
      <c r="X11" s="211">
        <v>0.9007142857142858</v>
      </c>
      <c r="Y11" s="211">
        <v>0.9007142857142858</v>
      </c>
      <c r="Z11" s="211">
        <v>0.44736842105263158</v>
      </c>
      <c r="AA11" s="211">
        <v>0.59473684210526312</v>
      </c>
      <c r="AB11" s="211">
        <v>0.67894736842105263</v>
      </c>
      <c r="AC11" s="206">
        <v>170</v>
      </c>
      <c r="AD11" s="206">
        <v>226</v>
      </c>
      <c r="AE11" s="212">
        <v>258</v>
      </c>
      <c r="AF11" s="208">
        <v>6.2</v>
      </c>
      <c r="AG11" s="208">
        <v>6</v>
      </c>
      <c r="AH11" s="208">
        <v>6.18</v>
      </c>
      <c r="AI11" s="211">
        <v>1.17</v>
      </c>
      <c r="AJ11" s="211">
        <v>1.45</v>
      </c>
      <c r="AK11" s="211">
        <v>1.67</v>
      </c>
      <c r="AL11" s="211">
        <v>9.3000000000000007</v>
      </c>
      <c r="AM11" s="211">
        <v>8.58</v>
      </c>
      <c r="AN11" s="211">
        <v>8.8000000000000007</v>
      </c>
      <c r="AO11" s="211">
        <v>48.3</v>
      </c>
      <c r="AP11" s="211">
        <v>96</v>
      </c>
      <c r="AQ11" s="211">
        <v>127.3</v>
      </c>
      <c r="AR11" s="206">
        <v>24224</v>
      </c>
      <c r="AS11" s="206">
        <v>41380</v>
      </c>
      <c r="AT11" s="206">
        <v>58556</v>
      </c>
      <c r="AU11" s="206">
        <v>50</v>
      </c>
      <c r="AV11" s="206">
        <v>100</v>
      </c>
      <c r="AW11" s="206">
        <v>130</v>
      </c>
      <c r="AX11" s="206">
        <v>1400</v>
      </c>
      <c r="AY11" s="206">
        <v>1000</v>
      </c>
      <c r="AZ11" s="206">
        <v>1900</v>
      </c>
      <c r="BA11" s="206">
        <v>4.6466199198699849</v>
      </c>
      <c r="BB11" s="206">
        <v>4.5700911217840714</v>
      </c>
      <c r="BC11" s="206">
        <v>4.5687161307033639</v>
      </c>
      <c r="BD11" s="206">
        <v>155</v>
      </c>
    </row>
    <row r="12" spans="1:56">
      <c r="A12" s="205">
        <v>10</v>
      </c>
      <c r="B12" s="206" t="s">
        <v>146</v>
      </c>
      <c r="C12" s="206" t="s">
        <v>122</v>
      </c>
      <c r="D12" s="207">
        <v>0.42948999999999998</v>
      </c>
      <c r="E12" s="207">
        <v>0.29336000000000001</v>
      </c>
      <c r="F12" s="207">
        <v>0.89641000000000004</v>
      </c>
      <c r="G12" s="206">
        <v>4</v>
      </c>
      <c r="H12" s="206">
        <v>8</v>
      </c>
      <c r="I12" s="206">
        <v>14</v>
      </c>
      <c r="J12" s="208">
        <v>10.677380758603025</v>
      </c>
      <c r="K12" s="208">
        <v>3.4525109330538206</v>
      </c>
      <c r="L12" s="209">
        <v>0.2870000000000002</v>
      </c>
      <c r="M12" s="209">
        <v>0.34500000000000025</v>
      </c>
      <c r="N12" s="209">
        <v>0.34200000000000025</v>
      </c>
      <c r="O12" s="210">
        <v>24216849.999999993</v>
      </c>
      <c r="P12" s="210">
        <v>39009809.999999993</v>
      </c>
      <c r="Q12" s="210">
        <v>55622769.999999993</v>
      </c>
      <c r="R12" s="210">
        <v>8972407.0856105015</v>
      </c>
      <c r="S12" s="210">
        <v>3.4525109330538206</v>
      </c>
      <c r="T12" s="210">
        <v>10829940</v>
      </c>
      <c r="U12" s="210">
        <v>82045</v>
      </c>
      <c r="V12" s="210">
        <v>655766.66489889566</v>
      </c>
      <c r="W12" s="211">
        <v>0.9007142857142858</v>
      </c>
      <c r="X12" s="211">
        <v>0.9007142857142858</v>
      </c>
      <c r="Y12" s="211">
        <v>0.9007142857142858</v>
      </c>
      <c r="Z12" s="211">
        <v>0.40526315789473683</v>
      </c>
      <c r="AA12" s="211">
        <v>0.51578947368421058</v>
      </c>
      <c r="AB12" s="211">
        <v>0.67894736842105263</v>
      </c>
      <c r="AC12" s="206">
        <v>154</v>
      </c>
      <c r="AD12" s="206">
        <v>196</v>
      </c>
      <c r="AE12" s="212">
        <v>258</v>
      </c>
      <c r="AF12" s="208">
        <v>5.8</v>
      </c>
      <c r="AG12" s="208">
        <v>5.5</v>
      </c>
      <c r="AH12" s="208">
        <v>6.18</v>
      </c>
      <c r="AI12" s="211">
        <v>1.1100000000000001</v>
      </c>
      <c r="AJ12" s="211">
        <v>1.47</v>
      </c>
      <c r="AK12" s="211">
        <v>1.67</v>
      </c>
      <c r="AL12" s="211">
        <v>9.3000000000000007</v>
      </c>
      <c r="AM12" s="211">
        <v>9.15</v>
      </c>
      <c r="AN12" s="211">
        <v>8.8000000000000007</v>
      </c>
      <c r="AO12" s="211">
        <v>52.3</v>
      </c>
      <c r="AP12" s="211">
        <v>79.2</v>
      </c>
      <c r="AQ12" s="211">
        <v>127.3</v>
      </c>
      <c r="AR12" s="206">
        <v>24044</v>
      </c>
      <c r="AS12" s="206">
        <v>40300</v>
      </c>
      <c r="AT12" s="206">
        <v>58556</v>
      </c>
      <c r="AU12" s="206">
        <v>44</v>
      </c>
      <c r="AV12" s="206">
        <v>80</v>
      </c>
      <c r="AW12" s="206">
        <v>130</v>
      </c>
      <c r="AX12" s="206">
        <v>1400</v>
      </c>
      <c r="AY12" s="206">
        <v>1800</v>
      </c>
      <c r="AZ12" s="206">
        <v>1900</v>
      </c>
      <c r="BA12" s="206">
        <v>4.6428492801125829</v>
      </c>
      <c r="BB12" s="206">
        <v>4.5632539217614347</v>
      </c>
      <c r="BC12" s="206">
        <v>4.5687161307033639</v>
      </c>
      <c r="BD12" s="206">
        <v>155</v>
      </c>
    </row>
    <row r="13" spans="1:56">
      <c r="A13" s="205">
        <v>11</v>
      </c>
      <c r="B13" s="206" t="s">
        <v>146</v>
      </c>
      <c r="C13" s="206" t="s">
        <v>122</v>
      </c>
      <c r="D13" s="207">
        <v>0.21623000000000001</v>
      </c>
      <c r="E13" s="207">
        <v>0.20885000000000001</v>
      </c>
      <c r="F13" s="207">
        <v>0.32433000000000001</v>
      </c>
      <c r="G13" s="206">
        <v>2</v>
      </c>
      <c r="H13" s="206">
        <v>6</v>
      </c>
      <c r="I13" s="206">
        <v>5</v>
      </c>
      <c r="J13" s="208">
        <v>10.383678097920486</v>
      </c>
      <c r="K13" s="208">
        <v>3.1313325238760528</v>
      </c>
      <c r="L13" s="209">
        <v>0.2840000000000002</v>
      </c>
      <c r="M13" s="209">
        <v>0.33800000000000024</v>
      </c>
      <c r="N13" s="209">
        <v>0.34600000000000025</v>
      </c>
      <c r="O13" s="210">
        <v>24380649.999999996</v>
      </c>
      <c r="P13" s="210">
        <v>37336319.999999993</v>
      </c>
      <c r="Q13" s="210">
        <v>54339670</v>
      </c>
      <c r="R13" s="210">
        <v>8447555.4707409628</v>
      </c>
      <c r="S13" s="210">
        <v>3.1313325238760528</v>
      </c>
      <c r="T13" s="210">
        <v>9973920</v>
      </c>
      <c r="U13" s="210">
        <v>75560</v>
      </c>
      <c r="V13" s="210">
        <v>645114.9804522855</v>
      </c>
      <c r="W13" s="211">
        <v>0.9007142857142858</v>
      </c>
      <c r="X13" s="211">
        <v>0.9007142857142858</v>
      </c>
      <c r="Y13" s="211">
        <v>0.9007142857142858</v>
      </c>
      <c r="Z13" s="211">
        <v>0.44736842105263158</v>
      </c>
      <c r="AA13" s="211">
        <v>0.5</v>
      </c>
      <c r="AB13" s="211">
        <v>0.64736842105263159</v>
      </c>
      <c r="AC13" s="206">
        <v>170</v>
      </c>
      <c r="AD13" s="206">
        <v>190</v>
      </c>
      <c r="AE13" s="212">
        <v>246</v>
      </c>
      <c r="AF13" s="208">
        <v>6.2</v>
      </c>
      <c r="AG13" s="208">
        <v>5.36</v>
      </c>
      <c r="AH13" s="208">
        <v>5.79</v>
      </c>
      <c r="AI13" s="211">
        <v>1.17</v>
      </c>
      <c r="AJ13" s="211">
        <v>1.39</v>
      </c>
      <c r="AK13" s="211">
        <v>1.57</v>
      </c>
      <c r="AL13" s="211">
        <v>9.3000000000000007</v>
      </c>
      <c r="AM13" s="211">
        <v>8.82</v>
      </c>
      <c r="AN13" s="211">
        <v>9.7799999999999994</v>
      </c>
      <c r="AO13" s="211">
        <v>48.3</v>
      </c>
      <c r="AP13" s="211">
        <v>76.400000000000006</v>
      </c>
      <c r="AQ13" s="211">
        <v>109.4</v>
      </c>
      <c r="AR13" s="206">
        <v>24224</v>
      </c>
      <c r="AS13" s="206">
        <v>38461</v>
      </c>
      <c r="AT13" s="206">
        <v>57146</v>
      </c>
      <c r="AU13" s="206">
        <v>50</v>
      </c>
      <c r="AV13" s="206">
        <v>74</v>
      </c>
      <c r="AW13" s="206">
        <v>124</v>
      </c>
      <c r="AX13" s="206">
        <v>1400</v>
      </c>
      <c r="AY13" s="206">
        <v>1830</v>
      </c>
      <c r="AZ13" s="206">
        <v>1900</v>
      </c>
      <c r="BA13" s="206">
        <v>4.6466199198699849</v>
      </c>
      <c r="BB13" s="206">
        <v>4.572229006213405</v>
      </c>
      <c r="BC13" s="206">
        <v>4.5628837996963263</v>
      </c>
      <c r="BD13" s="206">
        <v>154</v>
      </c>
    </row>
    <row r="14" spans="1:56">
      <c r="A14" s="205">
        <v>12</v>
      </c>
      <c r="B14" s="206" t="s">
        <v>146</v>
      </c>
      <c r="C14" s="206" t="s">
        <v>122</v>
      </c>
      <c r="D14" s="207">
        <v>3.4430000000000002E-2</v>
      </c>
      <c r="E14" s="207">
        <v>0.37809999999999999</v>
      </c>
      <c r="F14" s="207">
        <v>0.93988000000000005</v>
      </c>
      <c r="G14" s="206">
        <v>1</v>
      </c>
      <c r="H14" s="206">
        <v>10</v>
      </c>
      <c r="I14" s="206">
        <v>15</v>
      </c>
      <c r="J14" s="208">
        <v>10.288974904909763</v>
      </c>
      <c r="K14" s="208">
        <v>3.4672420383900997</v>
      </c>
      <c r="L14" s="209">
        <v>0.2840000000000002</v>
      </c>
      <c r="M14" s="209">
        <v>0.34600000000000025</v>
      </c>
      <c r="N14" s="209">
        <v>0.34000000000000025</v>
      </c>
      <c r="O14" s="210">
        <v>24272359.999999996</v>
      </c>
      <c r="P14" s="210">
        <v>40237399.999999993</v>
      </c>
      <c r="Q14" s="210">
        <v>50556800</v>
      </c>
      <c r="R14" s="210">
        <v>8400489.1434646957</v>
      </c>
      <c r="S14" s="210">
        <v>3.4672420383900997</v>
      </c>
      <c r="T14" s="210">
        <v>10139580</v>
      </c>
      <c r="U14" s="210">
        <v>76815</v>
      </c>
      <c r="V14" s="210">
        <v>652968.26903588767</v>
      </c>
      <c r="W14" s="211">
        <v>0.9007142857142858</v>
      </c>
      <c r="X14" s="211">
        <v>0.9007142857142858</v>
      </c>
      <c r="Y14" s="211">
        <v>0.9007142857142858</v>
      </c>
      <c r="Z14" s="211">
        <v>0.45263157894736844</v>
      </c>
      <c r="AA14" s="211">
        <v>0.51578947368421058</v>
      </c>
      <c r="AB14" s="211">
        <v>0.64210526315789473</v>
      </c>
      <c r="AC14" s="206">
        <v>172</v>
      </c>
      <c r="AD14" s="206">
        <v>196</v>
      </c>
      <c r="AE14" s="212">
        <v>244</v>
      </c>
      <c r="AF14" s="208">
        <v>6.2</v>
      </c>
      <c r="AG14" s="208">
        <v>5.58</v>
      </c>
      <c r="AH14" s="208">
        <v>6.46</v>
      </c>
      <c r="AI14" s="211">
        <v>1.1299999999999999</v>
      </c>
      <c r="AJ14" s="211">
        <v>1.43</v>
      </c>
      <c r="AK14" s="211">
        <v>1.57</v>
      </c>
      <c r="AL14" s="211">
        <v>9.3000000000000007</v>
      </c>
      <c r="AM14" s="211">
        <v>9.09</v>
      </c>
      <c r="AN14" s="211">
        <v>9.07</v>
      </c>
      <c r="AO14" s="211">
        <v>48.3</v>
      </c>
      <c r="AP14" s="211">
        <v>81.2</v>
      </c>
      <c r="AQ14" s="211">
        <v>108.5</v>
      </c>
      <c r="AR14" s="206">
        <v>24105</v>
      </c>
      <c r="AS14" s="206">
        <v>41649</v>
      </c>
      <c r="AT14" s="206">
        <v>52989</v>
      </c>
      <c r="AU14" s="206">
        <v>50</v>
      </c>
      <c r="AV14" s="206">
        <v>84</v>
      </c>
      <c r="AW14" s="206">
        <v>115</v>
      </c>
      <c r="AX14" s="206">
        <v>1400</v>
      </c>
      <c r="AY14" s="206">
        <v>1800</v>
      </c>
      <c r="AZ14" s="206">
        <v>2000</v>
      </c>
      <c r="BA14" s="206">
        <v>4.6466781578060674</v>
      </c>
      <c r="BB14" s="206">
        <v>4.5620576117938656</v>
      </c>
      <c r="BC14" s="206">
        <v>4.571089205427918</v>
      </c>
      <c r="BD14" s="206">
        <v>155</v>
      </c>
    </row>
    <row r="15" spans="1:56">
      <c r="A15" s="205">
        <v>13</v>
      </c>
      <c r="B15" s="206" t="s">
        <v>146</v>
      </c>
      <c r="C15" s="206" t="s">
        <v>122</v>
      </c>
      <c r="D15" s="207">
        <v>0.50119000000000002</v>
      </c>
      <c r="E15" s="207">
        <v>7.4400000000000004E-3</v>
      </c>
      <c r="F15" s="207">
        <v>0.69323000000000001</v>
      </c>
      <c r="G15" s="206">
        <v>4</v>
      </c>
      <c r="H15" s="206">
        <v>1</v>
      </c>
      <c r="I15" s="206">
        <v>11</v>
      </c>
      <c r="J15" s="208">
        <v>10.917410926716157</v>
      </c>
      <c r="K15" s="208">
        <v>3.3228450075554221</v>
      </c>
      <c r="L15" s="209">
        <v>0.2870000000000002</v>
      </c>
      <c r="M15" s="209">
        <v>0.34000000000000025</v>
      </c>
      <c r="N15" s="209">
        <v>0.35000000000000026</v>
      </c>
      <c r="O15" s="210">
        <v>24216849.999999993</v>
      </c>
      <c r="P15" s="210">
        <v>38292730</v>
      </c>
      <c r="Q15" s="210">
        <v>57064210</v>
      </c>
      <c r="R15" s="210">
        <v>7849113.2289167009</v>
      </c>
      <c r="S15" s="210">
        <v>3.3228450075554221</v>
      </c>
      <c r="T15" s="210">
        <v>9091368</v>
      </c>
      <c r="U15" s="210">
        <v>68874</v>
      </c>
      <c r="V15" s="210">
        <v>542806.80399166956</v>
      </c>
      <c r="W15" s="211">
        <v>0.9007142857142858</v>
      </c>
      <c r="X15" s="211">
        <v>0.9007142857142858</v>
      </c>
      <c r="Y15" s="211">
        <v>0.9007142857142858</v>
      </c>
      <c r="Z15" s="211">
        <v>0.40526315789473683</v>
      </c>
      <c r="AA15" s="211">
        <v>0.45263157894736844</v>
      </c>
      <c r="AB15" s="211">
        <v>0.58947368421052626</v>
      </c>
      <c r="AC15" s="206">
        <v>154</v>
      </c>
      <c r="AD15" s="206">
        <v>172</v>
      </c>
      <c r="AE15" s="212">
        <v>224</v>
      </c>
      <c r="AF15" s="208">
        <v>5.8</v>
      </c>
      <c r="AG15" s="208">
        <v>4.92</v>
      </c>
      <c r="AH15" s="208">
        <v>5.95</v>
      </c>
      <c r="AI15" s="211">
        <v>1.1100000000000001</v>
      </c>
      <c r="AJ15" s="211">
        <v>1.34</v>
      </c>
      <c r="AK15" s="211">
        <v>1.69</v>
      </c>
      <c r="AL15" s="211">
        <v>9.3000000000000007</v>
      </c>
      <c r="AM15" s="211">
        <v>8.25</v>
      </c>
      <c r="AN15" s="211">
        <v>8.7200000000000006</v>
      </c>
      <c r="AO15" s="211">
        <v>52.3</v>
      </c>
      <c r="AP15" s="211">
        <v>91.5</v>
      </c>
      <c r="AQ15" s="211">
        <v>108.2</v>
      </c>
      <c r="AR15" s="206">
        <v>24044</v>
      </c>
      <c r="AS15" s="206">
        <v>39512</v>
      </c>
      <c r="AT15" s="206">
        <v>60140</v>
      </c>
      <c r="AU15" s="206">
        <v>44</v>
      </c>
      <c r="AV15" s="206">
        <v>77</v>
      </c>
      <c r="AW15" s="206">
        <v>126</v>
      </c>
      <c r="AX15" s="206">
        <v>1400</v>
      </c>
      <c r="AY15" s="206">
        <v>1700</v>
      </c>
      <c r="AZ15" s="206">
        <v>1600</v>
      </c>
      <c r="BA15" s="206">
        <v>4.6428492801125829</v>
      </c>
      <c r="BB15" s="206">
        <v>4.5701606820517844</v>
      </c>
      <c r="BC15" s="206">
        <v>4.5564661915499665</v>
      </c>
      <c r="BD15" s="206">
        <v>133</v>
      </c>
    </row>
    <row r="16" spans="1:56">
      <c r="A16" s="205">
        <v>14</v>
      </c>
      <c r="B16" s="206" t="s">
        <v>146</v>
      </c>
      <c r="C16" s="206" t="s">
        <v>122</v>
      </c>
      <c r="D16" s="207">
        <v>0.15293000000000001</v>
      </c>
      <c r="E16" s="207">
        <v>0.56105000000000005</v>
      </c>
      <c r="F16" s="207">
        <v>0.65459999999999996</v>
      </c>
      <c r="G16" s="206">
        <v>2</v>
      </c>
      <c r="H16" s="206">
        <v>14</v>
      </c>
      <c r="I16" s="206">
        <v>10</v>
      </c>
      <c r="J16" s="208">
        <v>11.520051951728215</v>
      </c>
      <c r="K16" s="208">
        <v>3.9149721286015984</v>
      </c>
      <c r="L16" s="209">
        <v>0.2840000000000002</v>
      </c>
      <c r="M16" s="209">
        <v>0.35800000000000026</v>
      </c>
      <c r="N16" s="209">
        <v>0.34100000000000025</v>
      </c>
      <c r="O16" s="210">
        <v>24380649.999999996</v>
      </c>
      <c r="P16" s="210">
        <v>47381809.999999993</v>
      </c>
      <c r="Q16" s="210">
        <v>53055660</v>
      </c>
      <c r="R16" s="210">
        <v>8528210.1235773694</v>
      </c>
      <c r="S16" s="210">
        <v>3.9149721286015984</v>
      </c>
      <c r="T16" s="210">
        <v>10396584</v>
      </c>
      <c r="U16" s="210">
        <v>78762</v>
      </c>
      <c r="V16" s="210">
        <v>605924.30885707389</v>
      </c>
      <c r="W16" s="211">
        <v>0.9007142857142858</v>
      </c>
      <c r="X16" s="211">
        <v>0.9007142857142858</v>
      </c>
      <c r="Y16" s="211">
        <v>0.9007142857142858</v>
      </c>
      <c r="Z16" s="211">
        <v>0.44736842105263158</v>
      </c>
      <c r="AA16" s="211">
        <v>0.58947368421052626</v>
      </c>
      <c r="AB16" s="211">
        <v>0.60526315789473684</v>
      </c>
      <c r="AC16" s="206">
        <v>170</v>
      </c>
      <c r="AD16" s="206">
        <v>224</v>
      </c>
      <c r="AE16" s="212">
        <v>230</v>
      </c>
      <c r="AF16" s="208">
        <v>6.2</v>
      </c>
      <c r="AG16" s="208">
        <v>5.47</v>
      </c>
      <c r="AH16" s="208">
        <v>6.4</v>
      </c>
      <c r="AI16" s="211">
        <v>1.17</v>
      </c>
      <c r="AJ16" s="211">
        <v>1.55</v>
      </c>
      <c r="AK16" s="211">
        <v>1.59</v>
      </c>
      <c r="AL16" s="211">
        <v>9.3000000000000007</v>
      </c>
      <c r="AM16" s="211">
        <v>8.43</v>
      </c>
      <c r="AN16" s="211">
        <v>9.35</v>
      </c>
      <c r="AO16" s="211">
        <v>48.3</v>
      </c>
      <c r="AP16" s="211">
        <v>100</v>
      </c>
      <c r="AQ16" s="211">
        <v>121.5</v>
      </c>
      <c r="AR16" s="206">
        <v>24224</v>
      </c>
      <c r="AS16" s="206">
        <v>49500</v>
      </c>
      <c r="AT16" s="206">
        <v>55735</v>
      </c>
      <c r="AU16" s="206">
        <v>50</v>
      </c>
      <c r="AV16" s="206">
        <v>104</v>
      </c>
      <c r="AW16" s="206">
        <v>120</v>
      </c>
      <c r="AX16" s="206">
        <v>1400</v>
      </c>
      <c r="AY16" s="206">
        <v>1900</v>
      </c>
      <c r="AZ16" s="206">
        <v>1800</v>
      </c>
      <c r="BA16" s="206">
        <v>4.6466199198699849</v>
      </c>
      <c r="BB16" s="206">
        <v>4.5456424618977813</v>
      </c>
      <c r="BC16" s="206">
        <v>4.5696597899048559</v>
      </c>
      <c r="BD16" s="206">
        <v>145</v>
      </c>
    </row>
    <row r="17" spans="1:56">
      <c r="A17" s="205">
        <v>15</v>
      </c>
      <c r="B17" s="206" t="s">
        <v>146</v>
      </c>
      <c r="C17" s="206" t="s">
        <v>122</v>
      </c>
      <c r="D17" s="207">
        <v>0.82121</v>
      </c>
      <c r="E17" s="207">
        <v>0.44078000000000001</v>
      </c>
      <c r="F17" s="207">
        <v>0.37119999999999997</v>
      </c>
      <c r="G17" s="206">
        <v>6</v>
      </c>
      <c r="H17" s="206">
        <v>11</v>
      </c>
      <c r="I17" s="206">
        <v>6</v>
      </c>
      <c r="J17" s="208">
        <v>13.317051102994604</v>
      </c>
      <c r="K17" s="208">
        <v>4.4656410027681988</v>
      </c>
      <c r="L17" s="209">
        <v>0.31000000000000022</v>
      </c>
      <c r="M17" s="209">
        <v>0.35100000000000026</v>
      </c>
      <c r="N17" s="209">
        <v>0.34900000000000025</v>
      </c>
      <c r="O17" s="210">
        <v>31769849.999999996</v>
      </c>
      <c r="P17" s="210">
        <v>45733800</v>
      </c>
      <c r="Q17" s="210">
        <v>64699110.000000007</v>
      </c>
      <c r="R17" s="210">
        <v>8546710.5374097191</v>
      </c>
      <c r="S17" s="210">
        <v>4.4656410027681988</v>
      </c>
      <c r="T17" s="210">
        <v>10442784.000000002</v>
      </c>
      <c r="U17" s="210">
        <v>79112</v>
      </c>
      <c r="V17" s="210">
        <v>536696.77944428206</v>
      </c>
      <c r="W17" s="211">
        <v>0.9007142857142858</v>
      </c>
      <c r="X17" s="211">
        <v>0.9007142857142858</v>
      </c>
      <c r="Y17" s="211">
        <v>0.9007142857142858</v>
      </c>
      <c r="Z17" s="211">
        <v>0.43157894736842106</v>
      </c>
      <c r="AA17" s="211">
        <v>0.58421052631578951</v>
      </c>
      <c r="AB17" s="211">
        <v>0.71578947368421053</v>
      </c>
      <c r="AC17" s="206">
        <v>164</v>
      </c>
      <c r="AD17" s="206">
        <v>222</v>
      </c>
      <c r="AE17" s="212">
        <v>272</v>
      </c>
      <c r="AF17" s="208">
        <v>5.5</v>
      </c>
      <c r="AG17" s="208">
        <v>5.84</v>
      </c>
      <c r="AH17" s="208">
        <v>5.3</v>
      </c>
      <c r="AI17" s="211">
        <v>1.44</v>
      </c>
      <c r="AJ17" s="211">
        <v>1.59</v>
      </c>
      <c r="AK17" s="211">
        <v>1.57</v>
      </c>
      <c r="AL17" s="211">
        <v>9.34</v>
      </c>
      <c r="AM17" s="211">
        <v>9.66</v>
      </c>
      <c r="AN17" s="211">
        <v>9.44</v>
      </c>
      <c r="AO17" s="211">
        <v>70</v>
      </c>
      <c r="AP17" s="211">
        <v>95.1</v>
      </c>
      <c r="AQ17" s="211">
        <v>124.6</v>
      </c>
      <c r="AR17" s="206">
        <v>32344</v>
      </c>
      <c r="AS17" s="206">
        <v>47689</v>
      </c>
      <c r="AT17" s="206">
        <v>68530</v>
      </c>
      <c r="AU17" s="206">
        <v>60</v>
      </c>
      <c r="AV17" s="206">
        <v>100</v>
      </c>
      <c r="AW17" s="206">
        <v>174</v>
      </c>
      <c r="AX17" s="206">
        <v>1600</v>
      </c>
      <c r="AY17" s="206">
        <v>1600</v>
      </c>
      <c r="AZ17" s="206">
        <v>1550</v>
      </c>
      <c r="BA17" s="206">
        <v>4.6110200212233927</v>
      </c>
      <c r="BB17" s="206">
        <v>4.5548372558781534</v>
      </c>
      <c r="BC17" s="206">
        <v>4.5589861088269537</v>
      </c>
      <c r="BD17" s="206">
        <v>125</v>
      </c>
    </row>
    <row r="18" spans="1:56">
      <c r="A18" s="205">
        <v>16</v>
      </c>
      <c r="B18" s="206" t="s">
        <v>146</v>
      </c>
      <c r="C18" s="206" t="s">
        <v>122</v>
      </c>
      <c r="D18" s="207">
        <v>0.76214000000000004</v>
      </c>
      <c r="E18" s="207">
        <v>0.32534999999999997</v>
      </c>
      <c r="F18" s="207">
        <v>8.337E-2</v>
      </c>
      <c r="G18" s="206">
        <v>6</v>
      </c>
      <c r="H18" s="206">
        <v>8</v>
      </c>
      <c r="I18" s="206">
        <v>2</v>
      </c>
      <c r="J18" s="208">
        <v>11.712451359419376</v>
      </c>
      <c r="K18" s="208">
        <v>4.2937271044125778</v>
      </c>
      <c r="L18" s="209">
        <v>0.31000000000000022</v>
      </c>
      <c r="M18" s="209">
        <v>0.33800000000000024</v>
      </c>
      <c r="N18" s="209">
        <v>0.35100000000000026</v>
      </c>
      <c r="O18" s="210">
        <v>31769849.999999996</v>
      </c>
      <c r="P18" s="210">
        <v>39009809.999999993</v>
      </c>
      <c r="Q18" s="210">
        <v>56389900</v>
      </c>
      <c r="R18" s="210">
        <v>7488097.3254653998</v>
      </c>
      <c r="S18" s="210">
        <v>4.2937271044125778</v>
      </c>
      <c r="T18" s="210">
        <v>9083580</v>
      </c>
      <c r="U18" s="210">
        <v>68815</v>
      </c>
      <c r="V18" s="210">
        <v>539976.10230624117</v>
      </c>
      <c r="W18" s="211">
        <v>0.9007142857142858</v>
      </c>
      <c r="X18" s="211">
        <v>0.9007142857142858</v>
      </c>
      <c r="Y18" s="211">
        <v>0.9007142857142858</v>
      </c>
      <c r="Z18" s="211">
        <v>0.43684210526315792</v>
      </c>
      <c r="AA18" s="211">
        <v>0.51578947368421058</v>
      </c>
      <c r="AB18" s="211">
        <v>0.52105263157894732</v>
      </c>
      <c r="AC18" s="206">
        <v>166</v>
      </c>
      <c r="AD18" s="206">
        <v>196</v>
      </c>
      <c r="AE18" s="212">
        <v>198</v>
      </c>
      <c r="AF18" s="208">
        <v>5.5</v>
      </c>
      <c r="AG18" s="208">
        <v>5.5</v>
      </c>
      <c r="AH18" s="208">
        <v>6.2</v>
      </c>
      <c r="AI18" s="211">
        <v>1.44</v>
      </c>
      <c r="AJ18" s="211">
        <v>1.47</v>
      </c>
      <c r="AK18" s="211">
        <v>1.65</v>
      </c>
      <c r="AL18" s="211">
        <v>9.34</v>
      </c>
      <c r="AM18" s="211">
        <v>9.15</v>
      </c>
      <c r="AN18" s="211">
        <v>8.76</v>
      </c>
      <c r="AO18" s="211">
        <v>70</v>
      </c>
      <c r="AP18" s="211">
        <v>79.2</v>
      </c>
      <c r="AQ18" s="211">
        <v>120</v>
      </c>
      <c r="AR18" s="206">
        <v>32344</v>
      </c>
      <c r="AS18" s="206">
        <v>40300</v>
      </c>
      <c r="AT18" s="206">
        <v>59399</v>
      </c>
      <c r="AU18" s="206">
        <v>60</v>
      </c>
      <c r="AV18" s="206">
        <v>80</v>
      </c>
      <c r="AW18" s="206">
        <v>112</v>
      </c>
      <c r="AX18" s="206">
        <v>1600</v>
      </c>
      <c r="AY18" s="206">
        <v>1800</v>
      </c>
      <c r="AZ18" s="206">
        <v>2200</v>
      </c>
      <c r="BA18" s="206">
        <v>4.6110200212233927</v>
      </c>
      <c r="BB18" s="206">
        <v>4.5735241744558648</v>
      </c>
      <c r="BC18" s="206">
        <v>4.5556065086865107</v>
      </c>
      <c r="BD18" s="206">
        <v>133</v>
      </c>
    </row>
    <row r="19" spans="1:56">
      <c r="A19" s="205">
        <v>17</v>
      </c>
      <c r="B19" s="206" t="s">
        <v>146</v>
      </c>
      <c r="C19" s="206" t="s">
        <v>122</v>
      </c>
      <c r="D19" s="207">
        <v>0.77905000000000002</v>
      </c>
      <c r="E19" s="207">
        <v>0.25297999999999998</v>
      </c>
      <c r="F19" s="207">
        <v>0.72721000000000002</v>
      </c>
      <c r="G19" s="206">
        <v>6</v>
      </c>
      <c r="H19" s="206">
        <v>7</v>
      </c>
      <c r="I19" s="206">
        <v>11</v>
      </c>
      <c r="J19" s="208">
        <v>11.673336121659601</v>
      </c>
      <c r="K19" s="208">
        <v>3.7904895724873406</v>
      </c>
      <c r="L19" s="209">
        <v>0.31000000000000022</v>
      </c>
      <c r="M19" s="209">
        <v>0.33600000000000024</v>
      </c>
      <c r="N19" s="209">
        <v>0.35000000000000026</v>
      </c>
      <c r="O19" s="210">
        <v>31769849.999999996</v>
      </c>
      <c r="P19" s="210">
        <v>38512950</v>
      </c>
      <c r="Q19" s="210">
        <v>57064210</v>
      </c>
      <c r="R19" s="210">
        <v>7803369.6331867455</v>
      </c>
      <c r="S19" s="210">
        <v>3.7904895724873406</v>
      </c>
      <c r="T19" s="210">
        <v>9240396</v>
      </c>
      <c r="U19" s="210">
        <v>70003</v>
      </c>
      <c r="V19" s="210">
        <v>541567.72971953789</v>
      </c>
      <c r="W19" s="211">
        <v>0.9007142857142858</v>
      </c>
      <c r="X19" s="211">
        <v>0.9007142857142858</v>
      </c>
      <c r="Y19" s="211">
        <v>0.9007142857142858</v>
      </c>
      <c r="Z19" s="211">
        <v>0.43684210526315792</v>
      </c>
      <c r="AA19" s="211">
        <v>0.5</v>
      </c>
      <c r="AB19" s="211">
        <v>0.58947368421052626</v>
      </c>
      <c r="AC19" s="206">
        <v>166</v>
      </c>
      <c r="AD19" s="206">
        <v>190</v>
      </c>
      <c r="AE19" s="212">
        <v>224</v>
      </c>
      <c r="AF19" s="208">
        <v>5.5</v>
      </c>
      <c r="AG19" s="208">
        <v>4.8</v>
      </c>
      <c r="AH19" s="208">
        <v>5.95</v>
      </c>
      <c r="AI19" s="211">
        <v>1.44</v>
      </c>
      <c r="AJ19" s="211">
        <v>1.47</v>
      </c>
      <c r="AK19" s="211">
        <v>1.69</v>
      </c>
      <c r="AL19" s="211">
        <v>9.34</v>
      </c>
      <c r="AM19" s="211">
        <v>7.95</v>
      </c>
      <c r="AN19" s="211">
        <v>8.7200000000000006</v>
      </c>
      <c r="AO19" s="211">
        <v>70</v>
      </c>
      <c r="AP19" s="211">
        <v>79.2</v>
      </c>
      <c r="AQ19" s="211">
        <v>108.2</v>
      </c>
      <c r="AR19" s="206">
        <v>32344</v>
      </c>
      <c r="AS19" s="206">
        <v>39754</v>
      </c>
      <c r="AT19" s="206">
        <v>60140</v>
      </c>
      <c r="AU19" s="206">
        <v>60</v>
      </c>
      <c r="AV19" s="206">
        <v>80</v>
      </c>
      <c r="AW19" s="206">
        <v>126</v>
      </c>
      <c r="AX19" s="206">
        <v>1600</v>
      </c>
      <c r="AY19" s="206">
        <v>1800</v>
      </c>
      <c r="AZ19" s="206">
        <v>1600</v>
      </c>
      <c r="BA19" s="206">
        <v>4.6110200212233927</v>
      </c>
      <c r="BB19" s="206">
        <v>4.5759064953131174</v>
      </c>
      <c r="BC19" s="206">
        <v>4.5564661915499665</v>
      </c>
      <c r="BD19" s="206">
        <v>130</v>
      </c>
    </row>
    <row r="20" spans="1:56">
      <c r="A20" s="205">
        <v>18</v>
      </c>
      <c r="B20" s="206" t="s">
        <v>146</v>
      </c>
      <c r="C20" s="206" t="s">
        <v>122</v>
      </c>
      <c r="D20" s="207">
        <v>0.27228000000000002</v>
      </c>
      <c r="E20" s="207">
        <v>0.41469</v>
      </c>
      <c r="F20" s="207">
        <v>0.18812999999999999</v>
      </c>
      <c r="G20" s="206">
        <v>2</v>
      </c>
      <c r="H20" s="206">
        <v>10</v>
      </c>
      <c r="I20" s="206">
        <v>3</v>
      </c>
      <c r="J20" s="208">
        <v>11.312297433649716</v>
      </c>
      <c r="K20" s="208">
        <v>3.602371168198276</v>
      </c>
      <c r="L20" s="209">
        <v>0.2840000000000002</v>
      </c>
      <c r="M20" s="209">
        <v>0.34600000000000025</v>
      </c>
      <c r="N20" s="209">
        <v>0.34700000000000025</v>
      </c>
      <c r="O20" s="210">
        <v>24380649.999999996</v>
      </c>
      <c r="P20" s="210">
        <v>40237399.999999993</v>
      </c>
      <c r="Q20" s="210">
        <v>59453869.999999993</v>
      </c>
      <c r="R20" s="210">
        <v>8663882.9811819065</v>
      </c>
      <c r="S20" s="210">
        <v>3.602371168198276</v>
      </c>
      <c r="T20" s="210">
        <v>10377708.000000002</v>
      </c>
      <c r="U20" s="210">
        <v>78619</v>
      </c>
      <c r="V20" s="210">
        <v>605132.53707573586</v>
      </c>
      <c r="W20" s="211">
        <v>0.9007142857142858</v>
      </c>
      <c r="X20" s="211">
        <v>0.9007142857142858</v>
      </c>
      <c r="Y20" s="211">
        <v>0.9007142857142858</v>
      </c>
      <c r="Z20" s="211">
        <v>0.44736842105263158</v>
      </c>
      <c r="AA20" s="211">
        <v>0.51578947368421058</v>
      </c>
      <c r="AB20" s="211">
        <v>0.67894736842105263</v>
      </c>
      <c r="AC20" s="206">
        <v>170</v>
      </c>
      <c r="AD20" s="206">
        <v>196</v>
      </c>
      <c r="AE20" s="212">
        <v>258</v>
      </c>
      <c r="AF20" s="208">
        <v>6.2</v>
      </c>
      <c r="AG20" s="208">
        <v>5.58</v>
      </c>
      <c r="AH20" s="208">
        <v>6.2</v>
      </c>
      <c r="AI20" s="211">
        <v>1.17</v>
      </c>
      <c r="AJ20" s="211">
        <v>1.43</v>
      </c>
      <c r="AK20" s="211">
        <v>1.66</v>
      </c>
      <c r="AL20" s="211">
        <v>9.3000000000000007</v>
      </c>
      <c r="AM20" s="211">
        <v>9.09</v>
      </c>
      <c r="AN20" s="211">
        <v>9.1</v>
      </c>
      <c r="AO20" s="211">
        <v>48.3</v>
      </c>
      <c r="AP20" s="211">
        <v>81.2</v>
      </c>
      <c r="AQ20" s="211">
        <v>120.3</v>
      </c>
      <c r="AR20" s="206">
        <v>24224</v>
      </c>
      <c r="AS20" s="206">
        <v>41649</v>
      </c>
      <c r="AT20" s="206">
        <v>62766</v>
      </c>
      <c r="AU20" s="206">
        <v>50</v>
      </c>
      <c r="AV20" s="206">
        <v>84</v>
      </c>
      <c r="AW20" s="206">
        <v>144</v>
      </c>
      <c r="AX20" s="206">
        <v>1400</v>
      </c>
      <c r="AY20" s="206">
        <v>1800</v>
      </c>
      <c r="AZ20" s="206">
        <v>1800</v>
      </c>
      <c r="BA20" s="206">
        <v>4.6466199198699849</v>
      </c>
      <c r="BB20" s="206">
        <v>4.5620576117938656</v>
      </c>
      <c r="BC20" s="206">
        <v>4.5607926996931729</v>
      </c>
      <c r="BD20" s="206">
        <v>142</v>
      </c>
    </row>
    <row r="21" spans="1:56">
      <c r="A21" s="205">
        <v>19</v>
      </c>
      <c r="B21" s="206" t="s">
        <v>146</v>
      </c>
      <c r="C21" s="206" t="s">
        <v>122</v>
      </c>
      <c r="D21" s="207">
        <v>0.70486000000000004</v>
      </c>
      <c r="E21" s="207">
        <v>0.47874</v>
      </c>
      <c r="F21" s="207">
        <v>0.78756999999999999</v>
      </c>
      <c r="G21" s="206">
        <v>5</v>
      </c>
      <c r="H21" s="206">
        <v>12</v>
      </c>
      <c r="I21" s="206">
        <v>12</v>
      </c>
      <c r="J21" s="208">
        <v>12.377193805096988</v>
      </c>
      <c r="K21" s="208">
        <v>4.2617457389887852</v>
      </c>
      <c r="L21" s="209">
        <v>0.30500000000000022</v>
      </c>
      <c r="M21" s="209">
        <v>0.35500000000000026</v>
      </c>
      <c r="N21" s="209">
        <v>0.34300000000000025</v>
      </c>
      <c r="O21" s="210">
        <v>30901709.999999989</v>
      </c>
      <c r="P21" s="210">
        <v>47135200</v>
      </c>
      <c r="Q21" s="210">
        <v>55433490</v>
      </c>
      <c r="R21" s="210">
        <v>8350510.0056060422</v>
      </c>
      <c r="S21" s="210">
        <v>4.2617457389887852</v>
      </c>
      <c r="T21" s="210">
        <v>10193700.000000002</v>
      </c>
      <c r="U21" s="210">
        <v>77225</v>
      </c>
      <c r="V21" s="210">
        <v>560047.22753651405</v>
      </c>
      <c r="W21" s="211">
        <v>0.9007142857142858</v>
      </c>
      <c r="X21" s="211">
        <v>0.9007142857142858</v>
      </c>
      <c r="Y21" s="211">
        <v>0.9007142857142858</v>
      </c>
      <c r="Z21" s="211">
        <v>0.45263157894736844</v>
      </c>
      <c r="AA21" s="211">
        <v>0.58421052631578951</v>
      </c>
      <c r="AB21" s="211">
        <v>0.64736842105263159</v>
      </c>
      <c r="AC21" s="206">
        <v>172</v>
      </c>
      <c r="AD21" s="206">
        <v>222</v>
      </c>
      <c r="AE21" s="212">
        <v>246</v>
      </c>
      <c r="AF21" s="208">
        <v>5.9</v>
      </c>
      <c r="AG21" s="208">
        <v>5.51</v>
      </c>
      <c r="AH21" s="208">
        <v>6.2</v>
      </c>
      <c r="AI21" s="211">
        <v>1.47</v>
      </c>
      <c r="AJ21" s="211">
        <v>1.48</v>
      </c>
      <c r="AK21" s="211">
        <v>1.7</v>
      </c>
      <c r="AL21" s="211">
        <v>9.34</v>
      </c>
      <c r="AM21" s="211">
        <v>9.2899999999999991</v>
      </c>
      <c r="AN21" s="211">
        <v>8.82</v>
      </c>
      <c r="AO21" s="211">
        <v>70</v>
      </c>
      <c r="AP21" s="211">
        <v>99.2</v>
      </c>
      <c r="AQ21" s="211">
        <v>114</v>
      </c>
      <c r="AR21" s="206">
        <v>31390</v>
      </c>
      <c r="AS21" s="206">
        <v>49229</v>
      </c>
      <c r="AT21" s="206">
        <v>58348</v>
      </c>
      <c r="AU21" s="206">
        <v>60</v>
      </c>
      <c r="AV21" s="206">
        <v>105</v>
      </c>
      <c r="AW21" s="206">
        <v>133</v>
      </c>
      <c r="AX21" s="206">
        <v>1600</v>
      </c>
      <c r="AY21" s="206">
        <v>1600</v>
      </c>
      <c r="AZ21" s="206">
        <v>1950</v>
      </c>
      <c r="BA21" s="206">
        <v>4.6184746332476987</v>
      </c>
      <c r="BB21" s="206">
        <v>4.5502803747769036</v>
      </c>
      <c r="BC21" s="206">
        <v>4.5665885686767789</v>
      </c>
      <c r="BD21" s="206">
        <v>134</v>
      </c>
    </row>
    <row r="22" spans="1:56">
      <c r="A22" s="205">
        <v>20</v>
      </c>
      <c r="B22" s="206" t="s">
        <v>146</v>
      </c>
      <c r="C22" s="206" t="s">
        <v>122</v>
      </c>
      <c r="D22" s="207">
        <v>7.1160000000000001E-2</v>
      </c>
      <c r="E22" s="207">
        <v>3.6819999999999999E-2</v>
      </c>
      <c r="F22" s="207">
        <v>0.24833</v>
      </c>
      <c r="G22" s="206">
        <v>1</v>
      </c>
      <c r="H22" s="206">
        <v>1</v>
      </c>
      <c r="I22" s="206">
        <v>4</v>
      </c>
      <c r="J22" s="208">
        <v>11.072284660739424</v>
      </c>
      <c r="K22" s="208">
        <v>3.6417530150522239</v>
      </c>
      <c r="L22" s="209">
        <v>0.2840000000000002</v>
      </c>
      <c r="M22" s="209">
        <v>0.33700000000000024</v>
      </c>
      <c r="N22" s="209">
        <v>0.34800000000000025</v>
      </c>
      <c r="O22" s="210">
        <v>24272359.999999996</v>
      </c>
      <c r="P22" s="210">
        <v>38292730</v>
      </c>
      <c r="Q22" s="210">
        <v>60775190</v>
      </c>
      <c r="R22" s="210">
        <v>8680555.6056793034</v>
      </c>
      <c r="S22" s="210">
        <v>3.6417530150522239</v>
      </c>
      <c r="T22" s="210">
        <v>10377312</v>
      </c>
      <c r="U22" s="210">
        <v>78616</v>
      </c>
      <c r="V22" s="210">
        <v>592649.69199357205</v>
      </c>
      <c r="W22" s="211">
        <v>0.9007142857142858</v>
      </c>
      <c r="X22" s="211">
        <v>0.9007142857142858</v>
      </c>
      <c r="Y22" s="211">
        <v>0.9007142857142858</v>
      </c>
      <c r="Z22" s="211">
        <v>0.45263157894736844</v>
      </c>
      <c r="AA22" s="211">
        <v>0.45263157894736844</v>
      </c>
      <c r="AB22" s="211">
        <v>0.67894736842105263</v>
      </c>
      <c r="AC22" s="206">
        <v>172</v>
      </c>
      <c r="AD22" s="206">
        <v>172</v>
      </c>
      <c r="AE22" s="212">
        <v>258</v>
      </c>
      <c r="AF22" s="208">
        <v>6.2</v>
      </c>
      <c r="AG22" s="208">
        <v>4.92</v>
      </c>
      <c r="AH22" s="208">
        <v>6.25</v>
      </c>
      <c r="AI22" s="211">
        <v>1.1299999999999999</v>
      </c>
      <c r="AJ22" s="211">
        <v>1.34</v>
      </c>
      <c r="AK22" s="211">
        <v>1.66</v>
      </c>
      <c r="AL22" s="211">
        <v>9.3000000000000007</v>
      </c>
      <c r="AM22" s="211">
        <v>8.25</v>
      </c>
      <c r="AN22" s="211">
        <v>9.1</v>
      </c>
      <c r="AO22" s="211">
        <v>48.3</v>
      </c>
      <c r="AP22" s="211">
        <v>91.5</v>
      </c>
      <c r="AQ22" s="211">
        <v>130.30000000000001</v>
      </c>
      <c r="AR22" s="206">
        <v>24105</v>
      </c>
      <c r="AS22" s="206">
        <v>39512</v>
      </c>
      <c r="AT22" s="206">
        <v>64218</v>
      </c>
      <c r="AU22" s="206">
        <v>50</v>
      </c>
      <c r="AV22" s="206">
        <v>77</v>
      </c>
      <c r="AW22" s="206">
        <v>144</v>
      </c>
      <c r="AX22" s="206">
        <v>1400</v>
      </c>
      <c r="AY22" s="206">
        <v>1700</v>
      </c>
      <c r="AZ22" s="206">
        <v>1800</v>
      </c>
      <c r="BA22" s="206">
        <v>4.6466781578060674</v>
      </c>
      <c r="BB22" s="206">
        <v>4.5741285951840922</v>
      </c>
      <c r="BC22" s="206">
        <v>4.560088651606728</v>
      </c>
      <c r="BD22" s="206">
        <v>143</v>
      </c>
    </row>
    <row r="23" spans="1:56">
      <c r="A23" s="205">
        <v>21</v>
      </c>
      <c r="B23" s="206" t="s">
        <v>146</v>
      </c>
      <c r="C23" s="206" t="s">
        <v>122</v>
      </c>
      <c r="D23" s="207">
        <v>0.96816999999999998</v>
      </c>
      <c r="E23" s="207">
        <v>0.66108</v>
      </c>
      <c r="F23" s="207">
        <v>0.99119999999999997</v>
      </c>
      <c r="G23" s="206">
        <v>7</v>
      </c>
      <c r="H23" s="206">
        <v>16</v>
      </c>
      <c r="I23" s="206">
        <v>15</v>
      </c>
      <c r="J23" s="208">
        <v>12.032744387748272</v>
      </c>
      <c r="K23" s="208">
        <v>4.1696877392553935</v>
      </c>
      <c r="L23" s="209">
        <v>0.30900000000000022</v>
      </c>
      <c r="M23" s="209">
        <v>0.35400000000000026</v>
      </c>
      <c r="N23" s="209">
        <v>0.34000000000000025</v>
      </c>
      <c r="O23" s="210">
        <v>31317579.999999996</v>
      </c>
      <c r="P23" s="210">
        <v>48030640</v>
      </c>
      <c r="Q23" s="210">
        <v>50556800</v>
      </c>
      <c r="R23" s="210">
        <v>8432659.8929933012</v>
      </c>
      <c r="S23" s="210">
        <v>4.1696877392553935</v>
      </c>
      <c r="T23" s="210">
        <v>10417704</v>
      </c>
      <c r="U23" s="210">
        <v>78922</v>
      </c>
      <c r="V23" s="210">
        <v>603210.01865436358</v>
      </c>
      <c r="W23" s="211">
        <v>0.9007142857142858</v>
      </c>
      <c r="X23" s="211">
        <v>0.9007142857142858</v>
      </c>
      <c r="Y23" s="211">
        <v>0.9007142857142858</v>
      </c>
      <c r="Z23" s="211">
        <v>0.46842105263157896</v>
      </c>
      <c r="AA23" s="211">
        <v>0.6</v>
      </c>
      <c r="AB23" s="211">
        <v>0.62631578947368416</v>
      </c>
      <c r="AC23" s="206">
        <v>178</v>
      </c>
      <c r="AD23" s="206">
        <v>228</v>
      </c>
      <c r="AE23" s="212">
        <v>238</v>
      </c>
      <c r="AF23" s="208">
        <v>5.8</v>
      </c>
      <c r="AG23" s="208">
        <v>6.35</v>
      </c>
      <c r="AH23" s="208">
        <v>6.46</v>
      </c>
      <c r="AI23" s="211">
        <v>1.4</v>
      </c>
      <c r="AJ23" s="211">
        <v>1.54</v>
      </c>
      <c r="AK23" s="211">
        <v>1.57</v>
      </c>
      <c r="AL23" s="211">
        <v>8.75</v>
      </c>
      <c r="AM23" s="211">
        <v>9.02</v>
      </c>
      <c r="AN23" s="211">
        <v>9.07</v>
      </c>
      <c r="AO23" s="211">
        <v>68</v>
      </c>
      <c r="AP23" s="211">
        <v>106.1</v>
      </c>
      <c r="AQ23" s="211">
        <v>108.5</v>
      </c>
      <c r="AR23" s="206">
        <v>31847</v>
      </c>
      <c r="AS23" s="206">
        <v>50213</v>
      </c>
      <c r="AT23" s="206">
        <v>52989</v>
      </c>
      <c r="AU23" s="206">
        <v>60</v>
      </c>
      <c r="AV23" s="206">
        <v>110</v>
      </c>
      <c r="AW23" s="206">
        <v>115</v>
      </c>
      <c r="AX23" s="206">
        <v>1600</v>
      </c>
      <c r="AY23" s="206">
        <v>1900</v>
      </c>
      <c r="AZ23" s="206">
        <v>2000</v>
      </c>
      <c r="BA23" s="206">
        <v>4.6122758194035134</v>
      </c>
      <c r="BB23" s="206">
        <v>4.5506655398390832</v>
      </c>
      <c r="BC23" s="206">
        <v>4.571089205427918</v>
      </c>
      <c r="BD23" s="206">
        <v>144</v>
      </c>
    </row>
    <row r="24" spans="1:56">
      <c r="A24" s="205">
        <v>22</v>
      </c>
      <c r="B24" s="206" t="s">
        <v>146</v>
      </c>
      <c r="C24" s="206" t="s">
        <v>122</v>
      </c>
      <c r="D24" s="207">
        <v>0.36456</v>
      </c>
      <c r="E24" s="207">
        <v>9.0789999999999996E-2</v>
      </c>
      <c r="F24" s="207">
        <v>0.21021999999999999</v>
      </c>
      <c r="G24" s="206">
        <v>3</v>
      </c>
      <c r="H24" s="206">
        <v>3</v>
      </c>
      <c r="I24" s="206">
        <v>4</v>
      </c>
      <c r="J24" s="208">
        <v>12.310351074686604</v>
      </c>
      <c r="K24" s="208">
        <v>3.6660538140244867</v>
      </c>
      <c r="L24" s="209">
        <v>0.2930000000000002</v>
      </c>
      <c r="M24" s="209">
        <v>0.35400000000000026</v>
      </c>
      <c r="N24" s="209">
        <v>0.34800000000000025</v>
      </c>
      <c r="O24" s="210">
        <v>25738369.999999996</v>
      </c>
      <c r="P24" s="210">
        <v>45245129.999999993</v>
      </c>
      <c r="Q24" s="210">
        <v>60775190</v>
      </c>
      <c r="R24" s="210">
        <v>8721433.5542026442</v>
      </c>
      <c r="S24" s="210">
        <v>3.6660538140244867</v>
      </c>
      <c r="T24" s="210">
        <v>10397376.000000002</v>
      </c>
      <c r="U24" s="210">
        <v>78768</v>
      </c>
      <c r="V24" s="210">
        <v>580377.33795098145</v>
      </c>
      <c r="W24" s="211">
        <v>0.9007142857142858</v>
      </c>
      <c r="X24" s="211">
        <v>0.9007142857142858</v>
      </c>
      <c r="Y24" s="211">
        <v>0.9007142857142858</v>
      </c>
      <c r="Z24" s="211">
        <v>0.43684210526315792</v>
      </c>
      <c r="AA24" s="211">
        <v>0.5368421052631579</v>
      </c>
      <c r="AB24" s="211">
        <v>0.67894736842105263</v>
      </c>
      <c r="AC24" s="206">
        <v>166</v>
      </c>
      <c r="AD24" s="206">
        <v>204</v>
      </c>
      <c r="AE24" s="212">
        <v>258</v>
      </c>
      <c r="AF24" s="208">
        <v>6.2</v>
      </c>
      <c r="AG24" s="208">
        <v>5.71</v>
      </c>
      <c r="AH24" s="208">
        <v>6.25</v>
      </c>
      <c r="AI24" s="211">
        <v>1.17</v>
      </c>
      <c r="AJ24" s="211">
        <v>1.51</v>
      </c>
      <c r="AK24" s="211">
        <v>1.66</v>
      </c>
      <c r="AL24" s="211">
        <v>9.3000000000000007</v>
      </c>
      <c r="AM24" s="211">
        <v>8.56</v>
      </c>
      <c r="AN24" s="211">
        <v>9.1</v>
      </c>
      <c r="AO24" s="211">
        <v>52.3</v>
      </c>
      <c r="AP24" s="211">
        <v>96.2</v>
      </c>
      <c r="AQ24" s="211">
        <v>130.30000000000001</v>
      </c>
      <c r="AR24" s="206">
        <v>25716</v>
      </c>
      <c r="AS24" s="206">
        <v>47152</v>
      </c>
      <c r="AT24" s="206">
        <v>64218</v>
      </c>
      <c r="AU24" s="206">
        <v>50</v>
      </c>
      <c r="AV24" s="206">
        <v>92</v>
      </c>
      <c r="AW24" s="206">
        <v>144</v>
      </c>
      <c r="AX24" s="206">
        <v>1400</v>
      </c>
      <c r="AY24" s="206">
        <v>2200</v>
      </c>
      <c r="AZ24" s="206">
        <v>1800</v>
      </c>
      <c r="BA24" s="206">
        <v>4.6348929887801233</v>
      </c>
      <c r="BB24" s="206">
        <v>4.5506041754122153</v>
      </c>
      <c r="BC24" s="206">
        <v>4.560088651606728</v>
      </c>
      <c r="BD24" s="206">
        <v>138</v>
      </c>
    </row>
    <row r="25" spans="1:56">
      <c r="A25" s="205">
        <v>23</v>
      </c>
      <c r="B25" s="206" t="s">
        <v>146</v>
      </c>
      <c r="C25" s="206" t="s">
        <v>122</v>
      </c>
      <c r="D25" s="207">
        <v>0.57393000000000005</v>
      </c>
      <c r="E25" s="207">
        <v>0.82513000000000003</v>
      </c>
      <c r="F25" s="207">
        <v>0.61539999999999995</v>
      </c>
      <c r="G25" s="208" t="s">
        <v>182</v>
      </c>
      <c r="H25" s="208" t="s">
        <v>182</v>
      </c>
      <c r="I25" s="208" t="s">
        <v>182</v>
      </c>
      <c r="J25" s="208" t="s">
        <v>183</v>
      </c>
      <c r="K25" s="208" t="s">
        <v>183</v>
      </c>
      <c r="L25" s="209" t="s">
        <v>183</v>
      </c>
      <c r="M25" s="209" t="s">
        <v>183</v>
      </c>
      <c r="N25" s="209" t="s">
        <v>183</v>
      </c>
      <c r="O25" s="210" t="s">
        <v>183</v>
      </c>
      <c r="P25" s="210" t="s">
        <v>183</v>
      </c>
      <c r="Q25" s="210" t="s">
        <v>183</v>
      </c>
      <c r="R25" s="210" t="s">
        <v>183</v>
      </c>
      <c r="S25" s="210" t="s">
        <v>183</v>
      </c>
      <c r="T25" s="210" t="s">
        <v>183</v>
      </c>
      <c r="U25" s="210" t="s">
        <v>183</v>
      </c>
      <c r="V25" s="210" t="s">
        <v>183</v>
      </c>
      <c r="W25" s="211" t="s">
        <v>183</v>
      </c>
      <c r="X25" s="211" t="s">
        <v>183</v>
      </c>
      <c r="Y25" s="211" t="s">
        <v>183</v>
      </c>
      <c r="Z25" s="211" t="s">
        <v>183</v>
      </c>
      <c r="AA25" s="211" t="s">
        <v>183</v>
      </c>
      <c r="AB25" s="211" t="s">
        <v>183</v>
      </c>
      <c r="AC25" s="206" t="s">
        <v>183</v>
      </c>
      <c r="AD25" s="206" t="s">
        <v>183</v>
      </c>
      <c r="AE25" s="212" t="s">
        <v>183</v>
      </c>
      <c r="AF25" s="208" t="s">
        <v>183</v>
      </c>
      <c r="AG25" s="208" t="s">
        <v>183</v>
      </c>
      <c r="AH25" s="208" t="s">
        <v>183</v>
      </c>
      <c r="AI25" s="211" t="s">
        <v>183</v>
      </c>
      <c r="AJ25" s="211" t="s">
        <v>183</v>
      </c>
      <c r="AK25" s="211" t="s">
        <v>183</v>
      </c>
      <c r="AL25" s="211" t="s">
        <v>183</v>
      </c>
      <c r="AM25" s="211" t="s">
        <v>183</v>
      </c>
      <c r="AN25" s="211" t="s">
        <v>183</v>
      </c>
      <c r="AO25" s="211" t="s">
        <v>183</v>
      </c>
      <c r="AP25" s="211" t="s">
        <v>183</v>
      </c>
      <c r="AQ25" s="211" t="s">
        <v>183</v>
      </c>
      <c r="AR25" s="206" t="s">
        <v>183</v>
      </c>
      <c r="AS25" s="206" t="s">
        <v>183</v>
      </c>
      <c r="AT25" s="206" t="s">
        <v>183</v>
      </c>
      <c r="AU25" s="206" t="s">
        <v>183</v>
      </c>
      <c r="AV25" s="206" t="s">
        <v>183</v>
      </c>
      <c r="AW25" s="206" t="s">
        <v>183</v>
      </c>
      <c r="AX25" s="206" t="s">
        <v>183</v>
      </c>
      <c r="AY25" s="206" t="s">
        <v>183</v>
      </c>
      <c r="AZ25" s="206" t="s">
        <v>183</v>
      </c>
      <c r="BA25" s="206" t="s">
        <v>183</v>
      </c>
      <c r="BB25" s="206" t="s">
        <v>183</v>
      </c>
      <c r="BC25" s="206" t="s">
        <v>183</v>
      </c>
      <c r="BD25" s="206" t="s">
        <v>183</v>
      </c>
    </row>
    <row r="26" spans="1:56">
      <c r="A26" s="205">
        <v>24</v>
      </c>
      <c r="B26" s="206" t="s">
        <v>146</v>
      </c>
      <c r="C26" s="206" t="s">
        <v>122</v>
      </c>
      <c r="D26" s="207">
        <v>0.25495000000000001</v>
      </c>
      <c r="E26" s="207">
        <v>0.77705999999999997</v>
      </c>
      <c r="F26" s="207">
        <v>0.52349000000000001</v>
      </c>
      <c r="G26" s="206">
        <v>2</v>
      </c>
      <c r="H26" s="206">
        <v>19</v>
      </c>
      <c r="I26" s="206">
        <v>8</v>
      </c>
      <c r="J26" s="208">
        <v>10.671359203432663</v>
      </c>
      <c r="K26" s="208">
        <v>3.8644236135278329</v>
      </c>
      <c r="L26" s="209">
        <v>0.2840000000000002</v>
      </c>
      <c r="M26" s="209">
        <v>0.34200000000000025</v>
      </c>
      <c r="N26" s="209">
        <v>0.34500000000000025</v>
      </c>
      <c r="O26" s="210">
        <v>24380649.999999996</v>
      </c>
      <c r="P26" s="210">
        <v>40607769.999999993</v>
      </c>
      <c r="Q26" s="210">
        <v>53893770</v>
      </c>
      <c r="R26" s="210">
        <v>8483223.4436469488</v>
      </c>
      <c r="S26" s="210">
        <v>3.8644236135278329</v>
      </c>
      <c r="T26" s="210">
        <v>10386816</v>
      </c>
      <c r="U26" s="210">
        <v>78688</v>
      </c>
      <c r="V26" s="210">
        <v>626009.2690140896</v>
      </c>
      <c r="W26" s="211">
        <v>0.9007142857142858</v>
      </c>
      <c r="X26" s="211">
        <v>0.9007142857142858</v>
      </c>
      <c r="Y26" s="211">
        <v>0.9007142857142858</v>
      </c>
      <c r="Z26" s="211">
        <v>0.44736842105263158</v>
      </c>
      <c r="AA26" s="211">
        <v>0.58947368421052626</v>
      </c>
      <c r="AB26" s="211">
        <v>0.60526315789473684</v>
      </c>
      <c r="AC26" s="206">
        <v>170</v>
      </c>
      <c r="AD26" s="206">
        <v>224</v>
      </c>
      <c r="AE26" s="212">
        <v>230</v>
      </c>
      <c r="AF26" s="208">
        <v>6.2</v>
      </c>
      <c r="AG26" s="208">
        <v>6.01</v>
      </c>
      <c r="AH26" s="208">
        <v>5.05</v>
      </c>
      <c r="AI26" s="211">
        <v>1.17</v>
      </c>
      <c r="AJ26" s="211">
        <v>1.59</v>
      </c>
      <c r="AK26" s="211">
        <v>1.57</v>
      </c>
      <c r="AL26" s="211">
        <v>9.3000000000000007</v>
      </c>
      <c r="AM26" s="211">
        <v>9.6199999999999992</v>
      </c>
      <c r="AN26" s="211">
        <v>8.9700000000000006</v>
      </c>
      <c r="AO26" s="211">
        <v>48.3</v>
      </c>
      <c r="AP26" s="211">
        <v>91.3</v>
      </c>
      <c r="AQ26" s="211">
        <v>115.2</v>
      </c>
      <c r="AR26" s="206">
        <v>24224</v>
      </c>
      <c r="AS26" s="206">
        <v>42056</v>
      </c>
      <c r="AT26" s="206">
        <v>56656</v>
      </c>
      <c r="AU26" s="206">
        <v>50</v>
      </c>
      <c r="AV26" s="206">
        <v>95</v>
      </c>
      <c r="AW26" s="206">
        <v>120</v>
      </c>
      <c r="AX26" s="206">
        <v>1400</v>
      </c>
      <c r="AY26" s="206">
        <v>1600</v>
      </c>
      <c r="AZ26" s="206">
        <v>1900</v>
      </c>
      <c r="BA26" s="206">
        <v>4.6466199198699849</v>
      </c>
      <c r="BB26" s="206">
        <v>4.5674033983573423</v>
      </c>
      <c r="BC26" s="206">
        <v>4.5644184627972111</v>
      </c>
      <c r="BD26" s="206">
        <v>150</v>
      </c>
    </row>
    <row r="27" spans="1:56">
      <c r="A27" s="205">
        <v>25</v>
      </c>
      <c r="B27" s="206" t="s">
        <v>146</v>
      </c>
      <c r="C27" s="206" t="s">
        <v>122</v>
      </c>
      <c r="D27" s="207">
        <v>0.54149000000000003</v>
      </c>
      <c r="E27" s="207">
        <v>0.15920000000000001</v>
      </c>
      <c r="F27" s="207">
        <v>0.34208</v>
      </c>
      <c r="G27" s="206">
        <v>4</v>
      </c>
      <c r="H27" s="206">
        <v>4</v>
      </c>
      <c r="I27" s="206">
        <v>6</v>
      </c>
      <c r="J27" s="208">
        <v>12.289993556188527</v>
      </c>
      <c r="K27" s="208">
        <v>4.5198748841545369</v>
      </c>
      <c r="L27" s="209">
        <v>0.2870000000000002</v>
      </c>
      <c r="M27" s="209">
        <v>0.34900000000000025</v>
      </c>
      <c r="N27" s="209">
        <v>0.34900000000000025</v>
      </c>
      <c r="O27" s="210">
        <v>24216849.999999993</v>
      </c>
      <c r="P27" s="210">
        <v>44097619.999999993</v>
      </c>
      <c r="Q27" s="210">
        <v>64699110.000000007</v>
      </c>
      <c r="R27" s="210">
        <v>8769454.6024457924</v>
      </c>
      <c r="S27" s="210">
        <v>4.5198748841545369</v>
      </c>
      <c r="T27" s="210">
        <v>10751532</v>
      </c>
      <c r="U27" s="210">
        <v>81451</v>
      </c>
      <c r="V27" s="210">
        <v>538390.98004847649</v>
      </c>
      <c r="W27" s="211">
        <v>0.9007142857142858</v>
      </c>
      <c r="X27" s="211">
        <v>0.9007142857142858</v>
      </c>
      <c r="Y27" s="211">
        <v>0.9007142857142858</v>
      </c>
      <c r="Z27" s="211">
        <v>0.40526315789473683</v>
      </c>
      <c r="AA27" s="211">
        <v>0.48947368421052634</v>
      </c>
      <c r="AB27" s="211">
        <v>0.72631578947368425</v>
      </c>
      <c r="AC27" s="206">
        <v>154</v>
      </c>
      <c r="AD27" s="206">
        <v>186</v>
      </c>
      <c r="AE27" s="212">
        <v>276</v>
      </c>
      <c r="AF27" s="208">
        <v>5.8</v>
      </c>
      <c r="AG27" s="208">
        <v>5.0199999999999996</v>
      </c>
      <c r="AH27" s="208">
        <v>5.3</v>
      </c>
      <c r="AI27" s="211">
        <v>1.1100000000000001</v>
      </c>
      <c r="AJ27" s="211">
        <v>1.52</v>
      </c>
      <c r="AK27" s="211">
        <v>1.57</v>
      </c>
      <c r="AL27" s="211">
        <v>9.3000000000000007</v>
      </c>
      <c r="AM27" s="211">
        <v>8.07</v>
      </c>
      <c r="AN27" s="211">
        <v>9.44</v>
      </c>
      <c r="AO27" s="211">
        <v>52.3</v>
      </c>
      <c r="AP27" s="211">
        <v>110.9</v>
      </c>
      <c r="AQ27" s="211">
        <v>124.6</v>
      </c>
      <c r="AR27" s="206">
        <v>24044</v>
      </c>
      <c r="AS27" s="206">
        <v>45891</v>
      </c>
      <c r="AT27" s="206">
        <v>68530</v>
      </c>
      <c r="AU27" s="206">
        <v>44</v>
      </c>
      <c r="AV27" s="206">
        <v>90</v>
      </c>
      <c r="AW27" s="206">
        <v>174</v>
      </c>
      <c r="AX27" s="206">
        <v>1400</v>
      </c>
      <c r="AY27" s="206">
        <v>1800</v>
      </c>
      <c r="AZ27" s="206">
        <v>1550</v>
      </c>
      <c r="BA27" s="206">
        <v>4.6428492801125829</v>
      </c>
      <c r="BB27" s="206">
        <v>4.5572949034089234</v>
      </c>
      <c r="BC27" s="206">
        <v>4.5589861088269537</v>
      </c>
      <c r="BD27" s="206">
        <v>128</v>
      </c>
    </row>
    <row r="28" spans="1:56">
      <c r="A28" s="205">
        <v>26</v>
      </c>
      <c r="B28" s="206" t="s">
        <v>146</v>
      </c>
      <c r="C28" s="206" t="s">
        <v>122</v>
      </c>
      <c r="D28" s="207">
        <v>0.47416999999999998</v>
      </c>
      <c r="E28" s="207">
        <v>0.97346999999999995</v>
      </c>
      <c r="F28" s="207">
        <v>0.49207000000000001</v>
      </c>
      <c r="G28" s="206">
        <v>4</v>
      </c>
      <c r="H28" s="206">
        <v>24</v>
      </c>
      <c r="I28" s="206">
        <v>8</v>
      </c>
      <c r="J28" s="208">
        <v>11.626382533148078</v>
      </c>
      <c r="K28" s="208">
        <v>3.6594237024432346</v>
      </c>
      <c r="L28" s="209">
        <v>0.2870000000000002</v>
      </c>
      <c r="M28" s="209">
        <v>0.35900000000000026</v>
      </c>
      <c r="N28" s="209">
        <v>0.34500000000000025</v>
      </c>
      <c r="O28" s="210">
        <v>24216849.999999993</v>
      </c>
      <c r="P28" s="210">
        <v>46108719.999999993</v>
      </c>
      <c r="Q28" s="210">
        <v>53893770</v>
      </c>
      <c r="R28" s="210">
        <v>8485447.3636279907</v>
      </c>
      <c r="S28" s="210">
        <v>3.6594237024432346</v>
      </c>
      <c r="T28" s="210">
        <v>10165452</v>
      </c>
      <c r="U28" s="210">
        <v>77011</v>
      </c>
      <c r="V28" s="210">
        <v>596135.54915021989</v>
      </c>
      <c r="W28" s="211">
        <v>0.9007142857142858</v>
      </c>
      <c r="X28" s="211">
        <v>0.9007142857142858</v>
      </c>
      <c r="Y28" s="211">
        <v>0.9007142857142858</v>
      </c>
      <c r="Z28" s="211">
        <v>0.40526315789473683</v>
      </c>
      <c r="AA28" s="211">
        <v>0.56842105263157894</v>
      </c>
      <c r="AB28" s="211">
        <v>0.60526315789473684</v>
      </c>
      <c r="AC28" s="206">
        <v>154</v>
      </c>
      <c r="AD28" s="206">
        <v>216</v>
      </c>
      <c r="AE28" s="212">
        <v>230</v>
      </c>
      <c r="AF28" s="208">
        <v>5.8</v>
      </c>
      <c r="AG28" s="208">
        <v>4.82</v>
      </c>
      <c r="AH28" s="208">
        <v>5.05</v>
      </c>
      <c r="AI28" s="211">
        <v>1.1100000000000001</v>
      </c>
      <c r="AJ28" s="211">
        <v>1.57</v>
      </c>
      <c r="AK28" s="211">
        <v>1.57</v>
      </c>
      <c r="AL28" s="211">
        <v>9.3000000000000007</v>
      </c>
      <c r="AM28" s="211">
        <v>8.51</v>
      </c>
      <c r="AN28" s="211">
        <v>8.9700000000000006</v>
      </c>
      <c r="AO28" s="211">
        <v>52.3</v>
      </c>
      <c r="AP28" s="211">
        <v>94.4</v>
      </c>
      <c r="AQ28" s="211">
        <v>115.2</v>
      </c>
      <c r="AR28" s="206">
        <v>24044</v>
      </c>
      <c r="AS28" s="206">
        <v>48101</v>
      </c>
      <c r="AT28" s="206">
        <v>56656</v>
      </c>
      <c r="AU28" s="206">
        <v>44</v>
      </c>
      <c r="AV28" s="206">
        <v>100</v>
      </c>
      <c r="AW28" s="206">
        <v>120</v>
      </c>
      <c r="AX28" s="206">
        <v>1400</v>
      </c>
      <c r="AY28" s="206">
        <v>1800</v>
      </c>
      <c r="AZ28" s="206">
        <v>1900</v>
      </c>
      <c r="BA28" s="206">
        <v>4.6428492801125829</v>
      </c>
      <c r="BB28" s="206">
        <v>4.5447873225501345</v>
      </c>
      <c r="BC28" s="206">
        <v>4.5644184627972111</v>
      </c>
      <c r="BD28" s="206">
        <v>143</v>
      </c>
    </row>
    <row r="29" spans="1:56">
      <c r="A29" s="205">
        <v>27</v>
      </c>
      <c r="B29" s="206" t="s">
        <v>146</v>
      </c>
      <c r="C29" s="206" t="s">
        <v>122</v>
      </c>
      <c r="D29" s="207">
        <v>0.91805999999999999</v>
      </c>
      <c r="E29" s="207">
        <v>0.74512</v>
      </c>
      <c r="F29" s="207">
        <v>4.9549999999999997E-2</v>
      </c>
      <c r="G29" s="206">
        <v>7</v>
      </c>
      <c r="H29" s="206">
        <v>18</v>
      </c>
      <c r="I29" s="206">
        <v>1</v>
      </c>
      <c r="J29" s="208">
        <v>11.937410729034378</v>
      </c>
      <c r="K29" s="208">
        <v>3.804633486586062</v>
      </c>
      <c r="L29" s="209">
        <v>0.30900000000000022</v>
      </c>
      <c r="M29" s="209">
        <v>0.34900000000000025</v>
      </c>
      <c r="N29" s="209">
        <v>0.34300000000000025</v>
      </c>
      <c r="O29" s="210">
        <v>31317579.999999996</v>
      </c>
      <c r="P29" s="210">
        <v>45717419.999999993</v>
      </c>
      <c r="Q29" s="210">
        <v>52565170</v>
      </c>
      <c r="R29" s="210">
        <v>8666349.2122415416</v>
      </c>
      <c r="S29" s="210">
        <v>3.804633486586062</v>
      </c>
      <c r="T29" s="210">
        <v>10551024.000000002</v>
      </c>
      <c r="U29" s="210">
        <v>79932</v>
      </c>
      <c r="V29" s="210">
        <v>619730.56367138331</v>
      </c>
      <c r="W29" s="211">
        <v>0.9007142857142858</v>
      </c>
      <c r="X29" s="211">
        <v>0.9007142857142858</v>
      </c>
      <c r="Y29" s="211">
        <v>0.9007142857142858</v>
      </c>
      <c r="Z29" s="211">
        <v>0.46842105263157896</v>
      </c>
      <c r="AA29" s="211">
        <v>0.65789473684210531</v>
      </c>
      <c r="AB29" s="211">
        <v>0.58421052631578951</v>
      </c>
      <c r="AC29" s="206">
        <v>178</v>
      </c>
      <c r="AD29" s="206">
        <v>250</v>
      </c>
      <c r="AE29" s="212">
        <v>222</v>
      </c>
      <c r="AF29" s="208">
        <v>5.8</v>
      </c>
      <c r="AG29" s="208">
        <v>6.3</v>
      </c>
      <c r="AH29" s="208">
        <v>5.51</v>
      </c>
      <c r="AI29" s="211">
        <v>1.4</v>
      </c>
      <c r="AJ29" s="211">
        <v>1.47</v>
      </c>
      <c r="AK29" s="211">
        <v>1.52</v>
      </c>
      <c r="AL29" s="211">
        <v>8.75</v>
      </c>
      <c r="AM29" s="211">
        <v>9.3800000000000008</v>
      </c>
      <c r="AN29" s="211">
        <v>9.0399999999999991</v>
      </c>
      <c r="AO29" s="211">
        <v>68</v>
      </c>
      <c r="AP29" s="211">
        <v>106.6</v>
      </c>
      <c r="AQ29" s="211">
        <v>116.7</v>
      </c>
      <c r="AR29" s="206">
        <v>31847</v>
      </c>
      <c r="AS29" s="206">
        <v>47671</v>
      </c>
      <c r="AT29" s="206">
        <v>55196</v>
      </c>
      <c r="AU29" s="206">
        <v>60</v>
      </c>
      <c r="AV29" s="206">
        <v>110</v>
      </c>
      <c r="AW29" s="206">
        <v>116</v>
      </c>
      <c r="AX29" s="206">
        <v>1600</v>
      </c>
      <c r="AY29" s="206">
        <v>1800</v>
      </c>
      <c r="AZ29" s="206">
        <v>1900</v>
      </c>
      <c r="BA29" s="206">
        <v>4.6122758194035134</v>
      </c>
      <c r="BB29" s="206">
        <v>4.5577713202297838</v>
      </c>
      <c r="BC29" s="206">
        <v>4.5668557438122468</v>
      </c>
      <c r="BD29" s="206">
        <v>147</v>
      </c>
    </row>
    <row r="30" spans="1:56">
      <c r="A30" s="205">
        <v>28</v>
      </c>
      <c r="B30" s="206" t="s">
        <v>146</v>
      </c>
      <c r="C30" s="206" t="s">
        <v>122</v>
      </c>
      <c r="D30" s="207">
        <v>0.94376000000000004</v>
      </c>
      <c r="E30" s="207">
        <v>0.59194999999999998</v>
      </c>
      <c r="F30" s="207">
        <v>0.14524999999999999</v>
      </c>
      <c r="G30" s="206">
        <v>7</v>
      </c>
      <c r="H30" s="206">
        <v>15</v>
      </c>
      <c r="I30" s="206">
        <v>3</v>
      </c>
      <c r="J30" s="208">
        <v>11.848792017109428</v>
      </c>
      <c r="K30" s="208">
        <v>3.9784307532982135</v>
      </c>
      <c r="L30" s="209">
        <v>0.30900000000000022</v>
      </c>
      <c r="M30" s="209">
        <v>0.33800000000000024</v>
      </c>
      <c r="N30" s="209">
        <v>0.34700000000000025</v>
      </c>
      <c r="O30" s="210">
        <v>31317579.999999996</v>
      </c>
      <c r="P30" s="210">
        <v>39352879.999999993</v>
      </c>
      <c r="Q30" s="210">
        <v>59453869.999999993</v>
      </c>
      <c r="R30" s="210">
        <v>8578538.659050487</v>
      </c>
      <c r="S30" s="210">
        <v>3.9784307532982135</v>
      </c>
      <c r="T30" s="210">
        <v>10463244</v>
      </c>
      <c r="U30" s="210">
        <v>79267</v>
      </c>
      <c r="V30" s="210">
        <v>597639.42066009273</v>
      </c>
      <c r="W30" s="211">
        <v>0.9007142857142858</v>
      </c>
      <c r="X30" s="211">
        <v>0.9007142857142858</v>
      </c>
      <c r="Y30" s="211">
        <v>0.9007142857142858</v>
      </c>
      <c r="Z30" s="211">
        <v>0.46842105263157896</v>
      </c>
      <c r="AA30" s="211">
        <v>0.56315789473684208</v>
      </c>
      <c r="AB30" s="211">
        <v>0.67894736842105263</v>
      </c>
      <c r="AC30" s="206">
        <v>178</v>
      </c>
      <c r="AD30" s="206">
        <v>214</v>
      </c>
      <c r="AE30" s="212">
        <v>258</v>
      </c>
      <c r="AF30" s="208">
        <v>5.8</v>
      </c>
      <c r="AG30" s="208">
        <v>5.48</v>
      </c>
      <c r="AH30" s="208">
        <v>6.2</v>
      </c>
      <c r="AI30" s="211">
        <v>1.4</v>
      </c>
      <c r="AJ30" s="211">
        <v>1.46</v>
      </c>
      <c r="AK30" s="211">
        <v>1.66</v>
      </c>
      <c r="AL30" s="211">
        <v>8.75</v>
      </c>
      <c r="AM30" s="211">
        <v>9.17</v>
      </c>
      <c r="AN30" s="211">
        <v>9.1</v>
      </c>
      <c r="AO30" s="211">
        <v>68</v>
      </c>
      <c r="AP30" s="211">
        <v>82.6</v>
      </c>
      <c r="AQ30" s="211">
        <v>120.3</v>
      </c>
      <c r="AR30" s="206">
        <v>31847</v>
      </c>
      <c r="AS30" s="206">
        <v>40677</v>
      </c>
      <c r="AT30" s="206">
        <v>62766</v>
      </c>
      <c r="AU30" s="206">
        <v>60</v>
      </c>
      <c r="AV30" s="206">
        <v>88</v>
      </c>
      <c r="AW30" s="206">
        <v>144</v>
      </c>
      <c r="AX30" s="206">
        <v>1600</v>
      </c>
      <c r="AY30" s="206">
        <v>1600</v>
      </c>
      <c r="AZ30" s="206">
        <v>1800</v>
      </c>
      <c r="BA30" s="206">
        <v>4.6122758194035134</v>
      </c>
      <c r="BB30" s="206">
        <v>4.5733552173118861</v>
      </c>
      <c r="BC30" s="206">
        <v>4.5607926996931729</v>
      </c>
      <c r="BD30" s="206">
        <v>142</v>
      </c>
    </row>
    <row r="31" spans="1:56">
      <c r="A31" s="205">
        <v>29</v>
      </c>
      <c r="B31" s="206" t="s">
        <v>146</v>
      </c>
      <c r="C31" s="206" t="s">
        <v>122</v>
      </c>
      <c r="D31" s="207">
        <v>0.12068</v>
      </c>
      <c r="E31" s="207">
        <v>0.95247999999999999</v>
      </c>
      <c r="F31" s="207">
        <v>0.44351000000000002</v>
      </c>
      <c r="G31" s="206">
        <v>1</v>
      </c>
      <c r="H31" s="206">
        <v>23</v>
      </c>
      <c r="I31" s="206">
        <v>7</v>
      </c>
      <c r="J31" s="208">
        <v>11.416465353800678</v>
      </c>
      <c r="K31" s="208">
        <v>4.5022040623583059</v>
      </c>
      <c r="L31" s="209">
        <v>0.2840000000000002</v>
      </c>
      <c r="M31" s="209">
        <v>0.33400000000000024</v>
      </c>
      <c r="N31" s="209">
        <v>0.34800000000000025</v>
      </c>
      <c r="O31" s="210">
        <v>24272359.999999996</v>
      </c>
      <c r="P31" s="210">
        <v>38907889.999999993</v>
      </c>
      <c r="Q31" s="210">
        <v>64763719.999999993</v>
      </c>
      <c r="R31" s="210">
        <v>8774656.1181017403</v>
      </c>
      <c r="S31" s="210">
        <v>4.5022040623583059</v>
      </c>
      <c r="T31" s="210">
        <v>10823208.000000002</v>
      </c>
      <c r="U31" s="210">
        <v>81994</v>
      </c>
      <c r="V31" s="210">
        <v>554931.93526918732</v>
      </c>
      <c r="W31" s="211">
        <v>0.9007142857142858</v>
      </c>
      <c r="X31" s="211">
        <v>0.9007142857142858</v>
      </c>
      <c r="Y31" s="211">
        <v>0.9007142857142858</v>
      </c>
      <c r="Z31" s="211">
        <v>0.45263157894736844</v>
      </c>
      <c r="AA31" s="211">
        <v>0.43684210526315792</v>
      </c>
      <c r="AB31" s="211">
        <v>0.73157894736842111</v>
      </c>
      <c r="AC31" s="206">
        <v>172</v>
      </c>
      <c r="AD31" s="206">
        <v>166</v>
      </c>
      <c r="AE31" s="212">
        <v>278</v>
      </c>
      <c r="AF31" s="208">
        <v>6.2</v>
      </c>
      <c r="AG31" s="208">
        <v>5.6</v>
      </c>
      <c r="AH31" s="208">
        <v>5.6</v>
      </c>
      <c r="AI31" s="211">
        <v>1.1299999999999999</v>
      </c>
      <c r="AJ31" s="211">
        <v>1.43</v>
      </c>
      <c r="AK31" s="211">
        <v>1.62</v>
      </c>
      <c r="AL31" s="211">
        <v>9.3000000000000007</v>
      </c>
      <c r="AM31" s="211">
        <v>7.66</v>
      </c>
      <c r="AN31" s="211">
        <v>9</v>
      </c>
      <c r="AO31" s="211">
        <v>48.3</v>
      </c>
      <c r="AP31" s="211">
        <v>102.8</v>
      </c>
      <c r="AQ31" s="211">
        <v>128</v>
      </c>
      <c r="AR31" s="206">
        <v>24105</v>
      </c>
      <c r="AS31" s="206">
        <v>40188</v>
      </c>
      <c r="AT31" s="206">
        <v>68601</v>
      </c>
      <c r="AU31" s="206">
        <v>50</v>
      </c>
      <c r="AV31" s="206">
        <v>73</v>
      </c>
      <c r="AW31" s="206">
        <v>174</v>
      </c>
      <c r="AX31" s="206">
        <v>1400</v>
      </c>
      <c r="AY31" s="206">
        <v>1800</v>
      </c>
      <c r="AZ31" s="206">
        <v>1600</v>
      </c>
      <c r="BA31" s="206">
        <v>4.6466781578060674</v>
      </c>
      <c r="BB31" s="206">
        <v>4.578067693862792</v>
      </c>
      <c r="BC31" s="206">
        <v>4.560264892130526</v>
      </c>
      <c r="BD31" s="206">
        <v>131</v>
      </c>
    </row>
    <row r="32" spans="1:56">
      <c r="A32" s="205">
        <v>30</v>
      </c>
      <c r="B32" s="206" t="s">
        <v>146</v>
      </c>
      <c r="C32" s="206" t="s">
        <v>52</v>
      </c>
      <c r="D32" s="207">
        <v>0.82704999999999995</v>
      </c>
      <c r="E32" s="207">
        <v>0.71852000000000005</v>
      </c>
      <c r="F32" s="207">
        <v>0.80218999999999996</v>
      </c>
      <c r="G32" s="206">
        <v>6</v>
      </c>
      <c r="H32" s="206">
        <v>18</v>
      </c>
      <c r="I32" s="206">
        <v>13</v>
      </c>
      <c r="J32" s="208">
        <v>12.323564788833757</v>
      </c>
      <c r="K32" s="208">
        <v>4.1292130195084678</v>
      </c>
      <c r="L32" s="209">
        <v>0.31000000000000022</v>
      </c>
      <c r="M32" s="209">
        <v>0.34900000000000025</v>
      </c>
      <c r="N32" s="209">
        <v>0.34500000000000025</v>
      </c>
      <c r="O32" s="210">
        <v>31769849.999999996</v>
      </c>
      <c r="P32" s="210">
        <v>45717419.999999993</v>
      </c>
      <c r="Q32" s="210">
        <v>55799310</v>
      </c>
      <c r="R32" s="210">
        <v>8484969.9432423655</v>
      </c>
      <c r="S32" s="210">
        <v>4.1292130195084678</v>
      </c>
      <c r="T32" s="210">
        <v>10382196</v>
      </c>
      <c r="U32" s="210">
        <v>78653</v>
      </c>
      <c r="V32" s="210">
        <v>584166.30149824091</v>
      </c>
      <c r="W32" s="211">
        <v>0.9007142857142858</v>
      </c>
      <c r="X32" s="211">
        <v>0.9007142857142858</v>
      </c>
      <c r="Y32" s="211">
        <v>0.9007142857142858</v>
      </c>
      <c r="Z32" s="211">
        <v>0.43684210526315792</v>
      </c>
      <c r="AA32" s="211">
        <v>0.65789473684210531</v>
      </c>
      <c r="AB32" s="211">
        <v>0.58421052631578951</v>
      </c>
      <c r="AC32" s="206">
        <v>166</v>
      </c>
      <c r="AD32" s="206">
        <v>250</v>
      </c>
      <c r="AE32" s="212">
        <v>222</v>
      </c>
      <c r="AF32" s="208">
        <v>5.5</v>
      </c>
      <c r="AG32" s="208">
        <v>6.3</v>
      </c>
      <c r="AH32" s="208">
        <v>6.4</v>
      </c>
      <c r="AI32" s="211">
        <v>1.44</v>
      </c>
      <c r="AJ32" s="211">
        <v>1.47</v>
      </c>
      <c r="AK32" s="211">
        <v>1.67</v>
      </c>
      <c r="AL32" s="211">
        <v>9.34</v>
      </c>
      <c r="AM32" s="211">
        <v>9.3800000000000008</v>
      </c>
      <c r="AN32" s="211">
        <v>7.85</v>
      </c>
      <c r="AO32" s="211">
        <v>70</v>
      </c>
      <c r="AP32" s="211">
        <v>106.6</v>
      </c>
      <c r="AQ32" s="211">
        <v>130</v>
      </c>
      <c r="AR32" s="206">
        <v>32344</v>
      </c>
      <c r="AS32" s="206">
        <v>47671</v>
      </c>
      <c r="AT32" s="206">
        <v>58750</v>
      </c>
      <c r="AU32" s="206">
        <v>60</v>
      </c>
      <c r="AV32" s="206">
        <v>110</v>
      </c>
      <c r="AW32" s="206">
        <v>120</v>
      </c>
      <c r="AX32" s="206">
        <v>1600</v>
      </c>
      <c r="AY32" s="206">
        <v>1800</v>
      </c>
      <c r="AZ32" s="206">
        <v>1900</v>
      </c>
      <c r="BA32" s="206">
        <v>4.6110200212233927</v>
      </c>
      <c r="BB32" s="206">
        <v>4.5577713202297838</v>
      </c>
      <c r="BC32" s="206">
        <v>4.564440602720806</v>
      </c>
      <c r="BD32" s="206">
        <v>139</v>
      </c>
    </row>
    <row r="33" spans="1:56">
      <c r="A33" s="205">
        <v>31</v>
      </c>
      <c r="B33" s="206" t="s">
        <v>146</v>
      </c>
      <c r="C33" s="206" t="s">
        <v>52</v>
      </c>
      <c r="D33" s="207">
        <v>0.39951999999999999</v>
      </c>
      <c r="E33" s="207">
        <v>0.89697000000000005</v>
      </c>
      <c r="F33" s="207">
        <v>8.8859999999999995E-2</v>
      </c>
      <c r="G33" s="206">
        <v>3</v>
      </c>
      <c r="H33" s="206">
        <v>22</v>
      </c>
      <c r="I33" s="206">
        <v>2</v>
      </c>
      <c r="J33" s="208">
        <v>11.154891289517876</v>
      </c>
      <c r="K33" s="208">
        <v>4.2883324108552703</v>
      </c>
      <c r="L33" s="209">
        <v>0.2930000000000002</v>
      </c>
      <c r="M33" s="209">
        <v>0.33500000000000024</v>
      </c>
      <c r="N33" s="209">
        <v>0.35100000000000026</v>
      </c>
      <c r="O33" s="210">
        <v>25738369.999999996</v>
      </c>
      <c r="P33" s="210">
        <v>41017269.999999993</v>
      </c>
      <c r="Q33" s="210">
        <v>56389900</v>
      </c>
      <c r="R33" s="210">
        <v>7293602.9076366965</v>
      </c>
      <c r="S33" s="210">
        <v>4.2883324108552703</v>
      </c>
      <c r="T33" s="210">
        <v>8742228</v>
      </c>
      <c r="U33" s="210">
        <v>66229</v>
      </c>
      <c r="V33" s="210">
        <v>510057.76497672871</v>
      </c>
      <c r="W33" s="211">
        <v>0.9007142857142858</v>
      </c>
      <c r="X33" s="211">
        <v>0.9007142857142858</v>
      </c>
      <c r="Y33" s="211">
        <v>0.9007142857142858</v>
      </c>
      <c r="Z33" s="211">
        <v>0.43684210526315792</v>
      </c>
      <c r="AA33" s="211">
        <v>0.43684210526315792</v>
      </c>
      <c r="AB33" s="211">
        <v>0.52105263157894732</v>
      </c>
      <c r="AC33" s="206">
        <v>166</v>
      </c>
      <c r="AD33" s="206">
        <v>166</v>
      </c>
      <c r="AE33" s="212">
        <v>198</v>
      </c>
      <c r="AF33" s="208">
        <v>6.2</v>
      </c>
      <c r="AG33" s="208">
        <v>5.33</v>
      </c>
      <c r="AH33" s="208">
        <v>6.2</v>
      </c>
      <c r="AI33" s="211">
        <v>1.17</v>
      </c>
      <c r="AJ33" s="211">
        <v>1.47</v>
      </c>
      <c r="AK33" s="211">
        <v>1.65</v>
      </c>
      <c r="AL33" s="211">
        <v>9.3000000000000007</v>
      </c>
      <c r="AM33" s="211">
        <v>8.2200000000000006</v>
      </c>
      <c r="AN33" s="211">
        <v>8.76</v>
      </c>
      <c r="AO33" s="211">
        <v>52.3</v>
      </c>
      <c r="AP33" s="211">
        <v>121.6</v>
      </c>
      <c r="AQ33" s="211">
        <v>120</v>
      </c>
      <c r="AR33" s="206">
        <v>25716</v>
      </c>
      <c r="AS33" s="206">
        <v>42506</v>
      </c>
      <c r="AT33" s="206">
        <v>59399</v>
      </c>
      <c r="AU33" s="206">
        <v>50</v>
      </c>
      <c r="AV33" s="206">
        <v>75</v>
      </c>
      <c r="AW33" s="206">
        <v>112</v>
      </c>
      <c r="AX33" s="206">
        <v>1400</v>
      </c>
      <c r="AY33" s="206">
        <v>1600</v>
      </c>
      <c r="AZ33" s="206">
        <v>2200</v>
      </c>
      <c r="BA33" s="206">
        <v>4.6348929887801233</v>
      </c>
      <c r="BB33" s="206">
        <v>4.5774620260465859</v>
      </c>
      <c r="BC33" s="206">
        <v>4.5556065086865107</v>
      </c>
      <c r="BD33" s="206">
        <v>129</v>
      </c>
    </row>
    <row r="34" spans="1:56">
      <c r="A34" s="205">
        <v>32</v>
      </c>
      <c r="B34" s="206" t="s">
        <v>146</v>
      </c>
      <c r="C34" s="206" t="s">
        <v>52</v>
      </c>
      <c r="D34" s="207">
        <v>0.86982999999999999</v>
      </c>
      <c r="E34" s="207">
        <v>0.15920999999999999</v>
      </c>
      <c r="F34" s="207">
        <v>0.58272000000000002</v>
      </c>
      <c r="G34" s="206">
        <v>7</v>
      </c>
      <c r="H34" s="206">
        <v>4</v>
      </c>
      <c r="I34" s="206">
        <v>9</v>
      </c>
      <c r="J34" s="208">
        <v>11.575601503221248</v>
      </c>
      <c r="K34" s="208">
        <v>4.2961741391680279</v>
      </c>
      <c r="L34" s="209">
        <v>0.30900000000000022</v>
      </c>
      <c r="M34" s="209">
        <v>0.34300000000000025</v>
      </c>
      <c r="N34" s="209">
        <v>0.34300000000000025</v>
      </c>
      <c r="O34" s="210">
        <v>31317579.999999996</v>
      </c>
      <c r="P34" s="210">
        <v>44097619.999999993</v>
      </c>
      <c r="Q34" s="210">
        <v>52044650.000000007</v>
      </c>
      <c r="R34" s="210">
        <v>8142909.8571341131</v>
      </c>
      <c r="S34" s="210">
        <v>4.2961741391680279</v>
      </c>
      <c r="T34" s="210">
        <v>10032792</v>
      </c>
      <c r="U34" s="210">
        <v>76006</v>
      </c>
      <c r="V34" s="210">
        <v>578768.60845045233</v>
      </c>
      <c r="W34" s="211">
        <v>0.9007142857142858</v>
      </c>
      <c r="X34" s="211">
        <v>0.9007142857142858</v>
      </c>
      <c r="Y34" s="211">
        <v>0.9007142857142858</v>
      </c>
      <c r="Z34" s="211">
        <v>0.46842105263157896</v>
      </c>
      <c r="AA34" s="211">
        <v>0.48947368421052634</v>
      </c>
      <c r="AB34" s="211">
        <v>0.62631578947368416</v>
      </c>
      <c r="AC34" s="206">
        <v>178</v>
      </c>
      <c r="AD34" s="206">
        <v>186</v>
      </c>
      <c r="AE34" s="212">
        <v>238</v>
      </c>
      <c r="AF34" s="208">
        <v>5.8</v>
      </c>
      <c r="AG34" s="208">
        <v>5.0199999999999996</v>
      </c>
      <c r="AH34" s="208">
        <v>6.5</v>
      </c>
      <c r="AI34" s="211">
        <v>1.4</v>
      </c>
      <c r="AJ34" s="211">
        <v>1.52</v>
      </c>
      <c r="AK34" s="211">
        <v>1.55</v>
      </c>
      <c r="AL34" s="211">
        <v>8.75</v>
      </c>
      <c r="AM34" s="211">
        <v>8.07</v>
      </c>
      <c r="AN34" s="211">
        <v>8.89</v>
      </c>
      <c r="AO34" s="211">
        <v>68</v>
      </c>
      <c r="AP34" s="211">
        <v>110.9</v>
      </c>
      <c r="AQ34" s="211">
        <v>111.8</v>
      </c>
      <c r="AR34" s="206">
        <v>31847</v>
      </c>
      <c r="AS34" s="206">
        <v>45891</v>
      </c>
      <c r="AT34" s="206">
        <v>54624</v>
      </c>
      <c r="AU34" s="206">
        <v>60</v>
      </c>
      <c r="AV34" s="206">
        <v>90</v>
      </c>
      <c r="AW34" s="206">
        <v>116</v>
      </c>
      <c r="AX34" s="206">
        <v>1600</v>
      </c>
      <c r="AY34" s="206">
        <v>1800</v>
      </c>
      <c r="AZ34" s="206">
        <v>2200</v>
      </c>
      <c r="BA34" s="206">
        <v>4.6122758194035134</v>
      </c>
      <c r="BB34" s="206">
        <v>4.5662800660483782</v>
      </c>
      <c r="BC34" s="206">
        <v>4.5672596776334693</v>
      </c>
      <c r="BD34" s="206">
        <v>142</v>
      </c>
    </row>
    <row r="35" spans="1:56">
      <c r="A35" s="205">
        <v>33</v>
      </c>
      <c r="B35" s="206" t="s">
        <v>146</v>
      </c>
      <c r="C35" s="206" t="s">
        <v>52</v>
      </c>
      <c r="D35" s="207">
        <v>0.82347000000000004</v>
      </c>
      <c r="E35" s="207">
        <v>0.19267000000000001</v>
      </c>
      <c r="F35" s="207">
        <v>0.54569999999999996</v>
      </c>
      <c r="G35" s="206">
        <v>6</v>
      </c>
      <c r="H35" s="206">
        <v>5</v>
      </c>
      <c r="I35" s="206">
        <v>9</v>
      </c>
      <c r="J35" s="208">
        <v>11.76077479621153</v>
      </c>
      <c r="K35" s="208">
        <v>3.9156958816496297</v>
      </c>
      <c r="L35" s="209">
        <v>0.31000000000000022</v>
      </c>
      <c r="M35" s="209">
        <v>0.34800000000000025</v>
      </c>
      <c r="N35" s="209">
        <v>0.34300000000000025</v>
      </c>
      <c r="O35" s="210">
        <v>31769849.999999996</v>
      </c>
      <c r="P35" s="210">
        <v>44128559.999999993</v>
      </c>
      <c r="Q35" s="210">
        <v>52044650.000000007</v>
      </c>
      <c r="R35" s="210">
        <v>8471346.0374160483</v>
      </c>
      <c r="S35" s="210">
        <v>3.9156958816496297</v>
      </c>
      <c r="T35" s="210">
        <v>10316724.000000002</v>
      </c>
      <c r="U35" s="210">
        <v>78157</v>
      </c>
      <c r="V35" s="210">
        <v>602987.75749692589</v>
      </c>
      <c r="W35" s="211">
        <v>0.9007142857142858</v>
      </c>
      <c r="X35" s="211">
        <v>0.9007142857142858</v>
      </c>
      <c r="Y35" s="211">
        <v>0.9007142857142858</v>
      </c>
      <c r="Z35" s="211">
        <v>0.43684210526315792</v>
      </c>
      <c r="AA35" s="211">
        <v>0.58421052631578951</v>
      </c>
      <c r="AB35" s="211">
        <v>0.62105263157894741</v>
      </c>
      <c r="AC35" s="206">
        <v>166</v>
      </c>
      <c r="AD35" s="206">
        <v>222</v>
      </c>
      <c r="AE35" s="212">
        <v>236</v>
      </c>
      <c r="AF35" s="208">
        <v>5.5</v>
      </c>
      <c r="AG35" s="208">
        <v>5.63</v>
      </c>
      <c r="AH35" s="208">
        <v>6.5</v>
      </c>
      <c r="AI35" s="211">
        <v>1.44</v>
      </c>
      <c r="AJ35" s="211">
        <v>1.54</v>
      </c>
      <c r="AK35" s="211">
        <v>1.55</v>
      </c>
      <c r="AL35" s="211">
        <v>9.34</v>
      </c>
      <c r="AM35" s="211">
        <v>8</v>
      </c>
      <c r="AN35" s="211">
        <v>8.89</v>
      </c>
      <c r="AO35" s="211">
        <v>70</v>
      </c>
      <c r="AP35" s="211">
        <v>92.9</v>
      </c>
      <c r="AQ35" s="211">
        <v>111.8</v>
      </c>
      <c r="AR35" s="206">
        <v>32344</v>
      </c>
      <c r="AS35" s="206">
        <v>45925</v>
      </c>
      <c r="AT35" s="206">
        <v>54624</v>
      </c>
      <c r="AU35" s="206">
        <v>60</v>
      </c>
      <c r="AV35" s="206">
        <v>101</v>
      </c>
      <c r="AW35" s="206">
        <v>116</v>
      </c>
      <c r="AX35" s="206">
        <v>1600</v>
      </c>
      <c r="AY35" s="206">
        <v>1500</v>
      </c>
      <c r="AZ35" s="206">
        <v>2200</v>
      </c>
      <c r="BA35" s="206">
        <v>4.6110200212233927</v>
      </c>
      <c r="BB35" s="206">
        <v>4.5590791166687534</v>
      </c>
      <c r="BC35" s="206">
        <v>4.5672596776334693</v>
      </c>
      <c r="BD35" s="206">
        <v>144</v>
      </c>
    </row>
    <row r="36" spans="1:56">
      <c r="A36" s="205">
        <v>34</v>
      </c>
      <c r="B36" s="206" t="s">
        <v>146</v>
      </c>
      <c r="C36" s="206" t="s">
        <v>52</v>
      </c>
      <c r="D36" s="207">
        <v>0.66320999999999997</v>
      </c>
      <c r="E36" s="207">
        <v>0.10753</v>
      </c>
      <c r="F36" s="207">
        <v>0.80223</v>
      </c>
      <c r="G36" s="206">
        <v>5</v>
      </c>
      <c r="H36" s="206">
        <v>3</v>
      </c>
      <c r="I36" s="206">
        <v>13</v>
      </c>
      <c r="J36" s="208">
        <v>12.16877229158899</v>
      </c>
      <c r="K36" s="208">
        <v>4.1177021775705764</v>
      </c>
      <c r="L36" s="209">
        <v>0.30500000000000022</v>
      </c>
      <c r="M36" s="209">
        <v>0.35000000000000026</v>
      </c>
      <c r="N36" s="209">
        <v>0.34500000000000025</v>
      </c>
      <c r="O36" s="210">
        <v>30901709.999999989</v>
      </c>
      <c r="P36" s="210">
        <v>45245129.999999993</v>
      </c>
      <c r="Q36" s="210">
        <v>55799310</v>
      </c>
      <c r="R36" s="210">
        <v>8129118.2220302932</v>
      </c>
      <c r="S36" s="210">
        <v>4.1177021775705764</v>
      </c>
      <c r="T36" s="210">
        <v>9849312</v>
      </c>
      <c r="U36" s="210">
        <v>74616</v>
      </c>
      <c r="V36" s="210">
        <v>559874.22805778077</v>
      </c>
      <c r="W36" s="211">
        <v>0.9007142857142858</v>
      </c>
      <c r="X36" s="211">
        <v>0.9007142857142858</v>
      </c>
      <c r="Y36" s="211">
        <v>0.9007142857142858</v>
      </c>
      <c r="Z36" s="211">
        <v>0.45263157894736844</v>
      </c>
      <c r="AA36" s="211">
        <v>0.5368421052631579</v>
      </c>
      <c r="AB36" s="211">
        <v>0.58421052631578951</v>
      </c>
      <c r="AC36" s="206">
        <v>172</v>
      </c>
      <c r="AD36" s="206">
        <v>204</v>
      </c>
      <c r="AE36" s="212">
        <v>222</v>
      </c>
      <c r="AF36" s="208">
        <v>5.9</v>
      </c>
      <c r="AG36" s="208">
        <v>5.71</v>
      </c>
      <c r="AH36" s="208">
        <v>6.4</v>
      </c>
      <c r="AI36" s="211">
        <v>1.47</v>
      </c>
      <c r="AJ36" s="211">
        <v>1.51</v>
      </c>
      <c r="AK36" s="211">
        <v>1.67</v>
      </c>
      <c r="AL36" s="211">
        <v>9.34</v>
      </c>
      <c r="AM36" s="211">
        <v>8.56</v>
      </c>
      <c r="AN36" s="211">
        <v>7.85</v>
      </c>
      <c r="AO36" s="211">
        <v>70</v>
      </c>
      <c r="AP36" s="211">
        <v>96.2</v>
      </c>
      <c r="AQ36" s="211">
        <v>130</v>
      </c>
      <c r="AR36" s="206">
        <v>31390</v>
      </c>
      <c r="AS36" s="206">
        <v>47152</v>
      </c>
      <c r="AT36" s="206">
        <v>58750</v>
      </c>
      <c r="AU36" s="206">
        <v>60</v>
      </c>
      <c r="AV36" s="206">
        <v>92</v>
      </c>
      <c r="AW36" s="206">
        <v>120</v>
      </c>
      <c r="AX36" s="206">
        <v>1600</v>
      </c>
      <c r="AY36" s="206">
        <v>2200</v>
      </c>
      <c r="AZ36" s="206">
        <v>1900</v>
      </c>
      <c r="BA36" s="206">
        <v>4.6184746332476987</v>
      </c>
      <c r="BB36" s="206">
        <v>4.5559256562029296</v>
      </c>
      <c r="BC36" s="206">
        <v>4.564440602720806</v>
      </c>
      <c r="BD36" s="206">
        <v>137</v>
      </c>
    </row>
    <row r="37" spans="1:56">
      <c r="A37" s="205">
        <v>35</v>
      </c>
      <c r="B37" s="206" t="s">
        <v>146</v>
      </c>
      <c r="C37" s="206" t="s">
        <v>52</v>
      </c>
      <c r="D37" s="207">
        <v>0.94289000000000001</v>
      </c>
      <c r="E37" s="207">
        <v>0.66764000000000001</v>
      </c>
      <c r="F37" s="207">
        <v>0.72733000000000003</v>
      </c>
      <c r="G37" s="206">
        <v>7</v>
      </c>
      <c r="H37" s="206">
        <v>17</v>
      </c>
      <c r="I37" s="206">
        <v>11</v>
      </c>
      <c r="J37" s="208">
        <v>11.266840504767305</v>
      </c>
      <c r="K37" s="208">
        <v>3.2127732127316442</v>
      </c>
      <c r="L37" s="209">
        <v>0.30900000000000022</v>
      </c>
      <c r="M37" s="209">
        <v>0.32800000000000024</v>
      </c>
      <c r="N37" s="209">
        <v>0.35000000000000026</v>
      </c>
      <c r="O37" s="210">
        <v>31317579.999999996</v>
      </c>
      <c r="P37" s="210">
        <v>36239769.999999993</v>
      </c>
      <c r="Q37" s="210">
        <v>57064210</v>
      </c>
      <c r="R37" s="210">
        <v>8066724.3183983872</v>
      </c>
      <c r="S37" s="210">
        <v>3.2127732127316442</v>
      </c>
      <c r="T37" s="210">
        <v>9386124</v>
      </c>
      <c r="U37" s="210">
        <v>71107</v>
      </c>
      <c r="V37" s="210">
        <v>577542.50027633389</v>
      </c>
      <c r="W37" s="211">
        <v>0.9007142857142858</v>
      </c>
      <c r="X37" s="211">
        <v>0.9007142857142858</v>
      </c>
      <c r="Y37" s="211">
        <v>0.9007142857142858</v>
      </c>
      <c r="Z37" s="211">
        <v>0.46842105263157896</v>
      </c>
      <c r="AA37" s="211">
        <v>0.5</v>
      </c>
      <c r="AB37" s="211">
        <v>0.58947368421052626</v>
      </c>
      <c r="AC37" s="206">
        <v>178</v>
      </c>
      <c r="AD37" s="206">
        <v>190</v>
      </c>
      <c r="AE37" s="212">
        <v>224</v>
      </c>
      <c r="AF37" s="208">
        <v>5.8</v>
      </c>
      <c r="AG37" s="208">
        <v>5.8</v>
      </c>
      <c r="AH37" s="208">
        <v>5.95</v>
      </c>
      <c r="AI37" s="211">
        <v>1.4</v>
      </c>
      <c r="AJ37" s="211">
        <v>1.49</v>
      </c>
      <c r="AK37" s="211">
        <v>1.69</v>
      </c>
      <c r="AL37" s="211">
        <v>8.75</v>
      </c>
      <c r="AM37" s="211">
        <v>8.81</v>
      </c>
      <c r="AN37" s="211">
        <v>8.7200000000000006</v>
      </c>
      <c r="AO37" s="211">
        <v>68</v>
      </c>
      <c r="AP37" s="211">
        <v>77.5</v>
      </c>
      <c r="AQ37" s="211">
        <v>108.2</v>
      </c>
      <c r="AR37" s="206">
        <v>31847</v>
      </c>
      <c r="AS37" s="206">
        <v>37256</v>
      </c>
      <c r="AT37" s="206">
        <v>60140</v>
      </c>
      <c r="AU37" s="206">
        <v>60</v>
      </c>
      <c r="AV37" s="206">
        <v>72</v>
      </c>
      <c r="AW37" s="206">
        <v>126</v>
      </c>
      <c r="AX37" s="206">
        <v>1600</v>
      </c>
      <c r="AY37" s="206">
        <v>1800</v>
      </c>
      <c r="AZ37" s="206">
        <v>1600</v>
      </c>
      <c r="BA37" s="206">
        <v>4.6122758194035134</v>
      </c>
      <c r="BB37" s="206">
        <v>4.5873006035131549</v>
      </c>
      <c r="BC37" s="206">
        <v>4.5564661915499665</v>
      </c>
      <c r="BD37" s="206">
        <v>138</v>
      </c>
    </row>
    <row r="38" spans="1:56">
      <c r="A38" s="205">
        <v>36</v>
      </c>
      <c r="B38" s="206" t="s">
        <v>146</v>
      </c>
      <c r="C38" s="206" t="s">
        <v>52</v>
      </c>
      <c r="D38" s="207">
        <v>0.79884999999999995</v>
      </c>
      <c r="E38" s="207">
        <v>0.65849999999999997</v>
      </c>
      <c r="F38" s="207">
        <v>0.71862000000000004</v>
      </c>
      <c r="G38" s="206">
        <v>6</v>
      </c>
      <c r="H38" s="206">
        <v>16</v>
      </c>
      <c r="I38" s="206">
        <v>11</v>
      </c>
      <c r="J38" s="208">
        <v>12.985654732542782</v>
      </c>
      <c r="K38" s="208">
        <v>4.2838111357129751</v>
      </c>
      <c r="L38" s="209">
        <v>0.31000000000000022</v>
      </c>
      <c r="M38" s="209">
        <v>0.35400000000000026</v>
      </c>
      <c r="N38" s="209">
        <v>0.35000000000000026</v>
      </c>
      <c r="O38" s="210">
        <v>31769849.999999996</v>
      </c>
      <c r="P38" s="210">
        <v>48030640</v>
      </c>
      <c r="Q38" s="210">
        <v>57064210</v>
      </c>
      <c r="R38" s="210">
        <v>8008348.7438382097</v>
      </c>
      <c r="S38" s="210">
        <v>4.2838111357129751</v>
      </c>
      <c r="T38" s="210">
        <v>9655668</v>
      </c>
      <c r="U38" s="210">
        <v>73149</v>
      </c>
      <c r="V38" s="210">
        <v>525701.31850895286</v>
      </c>
      <c r="W38" s="211">
        <v>0.9007142857142858</v>
      </c>
      <c r="X38" s="211">
        <v>0.9007142857142858</v>
      </c>
      <c r="Y38" s="211">
        <v>0.9007142857142858</v>
      </c>
      <c r="Z38" s="211">
        <v>0.43684210526315792</v>
      </c>
      <c r="AA38" s="211">
        <v>0.6</v>
      </c>
      <c r="AB38" s="211">
        <v>0.58421052631578951</v>
      </c>
      <c r="AC38" s="206">
        <v>166</v>
      </c>
      <c r="AD38" s="206">
        <v>228</v>
      </c>
      <c r="AE38" s="212">
        <v>222</v>
      </c>
      <c r="AF38" s="208">
        <v>5.5</v>
      </c>
      <c r="AG38" s="208">
        <v>6.35</v>
      </c>
      <c r="AH38" s="208">
        <v>5.95</v>
      </c>
      <c r="AI38" s="211">
        <v>1.44</v>
      </c>
      <c r="AJ38" s="211">
        <v>1.54</v>
      </c>
      <c r="AK38" s="211">
        <v>1.69</v>
      </c>
      <c r="AL38" s="211">
        <v>9.34</v>
      </c>
      <c r="AM38" s="211">
        <v>9.02</v>
      </c>
      <c r="AN38" s="211">
        <v>8.7200000000000006</v>
      </c>
      <c r="AO38" s="211">
        <v>70</v>
      </c>
      <c r="AP38" s="211">
        <v>106.1</v>
      </c>
      <c r="AQ38" s="211">
        <v>108.2</v>
      </c>
      <c r="AR38" s="206">
        <v>32344</v>
      </c>
      <c r="AS38" s="206">
        <v>50213</v>
      </c>
      <c r="AT38" s="206">
        <v>60140</v>
      </c>
      <c r="AU38" s="206">
        <v>60</v>
      </c>
      <c r="AV38" s="206">
        <v>110</v>
      </c>
      <c r="AW38" s="206">
        <v>126</v>
      </c>
      <c r="AX38" s="206">
        <v>1600</v>
      </c>
      <c r="AY38" s="206">
        <v>1900</v>
      </c>
      <c r="AZ38" s="206">
        <v>1600</v>
      </c>
      <c r="BA38" s="206">
        <v>4.6110200212233927</v>
      </c>
      <c r="BB38" s="206">
        <v>4.5506655398390832</v>
      </c>
      <c r="BC38" s="206">
        <v>4.5564661915499665</v>
      </c>
      <c r="BD38" s="206">
        <v>128</v>
      </c>
    </row>
    <row r="39" spans="1:56">
      <c r="A39" s="205">
        <v>37</v>
      </c>
      <c r="B39" s="206" t="s">
        <v>146</v>
      </c>
      <c r="C39" s="206" t="s">
        <v>52</v>
      </c>
      <c r="D39" s="207">
        <v>0.57294999999999996</v>
      </c>
      <c r="E39" s="207">
        <v>0.32563999999999999</v>
      </c>
      <c r="F39" s="207">
        <v>0.56532000000000004</v>
      </c>
      <c r="G39" s="206">
        <v>5</v>
      </c>
      <c r="H39" s="206">
        <v>8</v>
      </c>
      <c r="I39" s="206">
        <v>9</v>
      </c>
      <c r="J39" s="208">
        <v>10.909562452996042</v>
      </c>
      <c r="K39" s="208">
        <v>3.9325295545409156</v>
      </c>
      <c r="L39" s="209">
        <v>0.30500000000000022</v>
      </c>
      <c r="M39" s="209">
        <v>0.33800000000000024</v>
      </c>
      <c r="N39" s="209">
        <v>0.34300000000000025</v>
      </c>
      <c r="O39" s="210">
        <v>30901709.999999989</v>
      </c>
      <c r="P39" s="210">
        <v>39009809.999999993</v>
      </c>
      <c r="Q39" s="210">
        <v>52044650.000000007</v>
      </c>
      <c r="R39" s="210">
        <v>8274921.8493628427</v>
      </c>
      <c r="S39" s="210">
        <v>3.9325295545409156</v>
      </c>
      <c r="T39" s="210">
        <v>10140504</v>
      </c>
      <c r="U39" s="210">
        <v>76822</v>
      </c>
      <c r="V39" s="210">
        <v>617528.16921670607</v>
      </c>
      <c r="W39" s="211">
        <v>0.9007142857142858</v>
      </c>
      <c r="X39" s="211">
        <v>0.9007142857142858</v>
      </c>
      <c r="Y39" s="211">
        <v>0.9007142857142858</v>
      </c>
      <c r="Z39" s="211">
        <v>0.45263157894736844</v>
      </c>
      <c r="AA39" s="211">
        <v>0.51578947368421058</v>
      </c>
      <c r="AB39" s="211">
        <v>0.62631578947368416</v>
      </c>
      <c r="AC39" s="206">
        <v>172</v>
      </c>
      <c r="AD39" s="206">
        <v>196</v>
      </c>
      <c r="AE39" s="212">
        <v>238</v>
      </c>
      <c r="AF39" s="208">
        <v>5.9</v>
      </c>
      <c r="AG39" s="208">
        <v>5.5</v>
      </c>
      <c r="AH39" s="208">
        <v>6.5</v>
      </c>
      <c r="AI39" s="211">
        <v>1.47</v>
      </c>
      <c r="AJ39" s="211">
        <v>1.47</v>
      </c>
      <c r="AK39" s="211">
        <v>1.55</v>
      </c>
      <c r="AL39" s="211">
        <v>9.34</v>
      </c>
      <c r="AM39" s="211">
        <v>9.15</v>
      </c>
      <c r="AN39" s="211">
        <v>8.89</v>
      </c>
      <c r="AO39" s="211">
        <v>70</v>
      </c>
      <c r="AP39" s="211">
        <v>79.2</v>
      </c>
      <c r="AQ39" s="211">
        <v>111.8</v>
      </c>
      <c r="AR39" s="206">
        <v>31390</v>
      </c>
      <c r="AS39" s="206">
        <v>40300</v>
      </c>
      <c r="AT39" s="206">
        <v>54624</v>
      </c>
      <c r="AU39" s="206">
        <v>60</v>
      </c>
      <c r="AV39" s="206">
        <v>80</v>
      </c>
      <c r="AW39" s="206">
        <v>116</v>
      </c>
      <c r="AX39" s="206">
        <v>1600</v>
      </c>
      <c r="AY39" s="206">
        <v>1800</v>
      </c>
      <c r="AZ39" s="206">
        <v>2200</v>
      </c>
      <c r="BA39" s="206">
        <v>4.6184746332476987</v>
      </c>
      <c r="BB39" s="206">
        <v>4.5735241744558648</v>
      </c>
      <c r="BC39" s="206">
        <v>4.5672596776334693</v>
      </c>
      <c r="BD39" s="206">
        <v>148</v>
      </c>
    </row>
    <row r="40" spans="1:56">
      <c r="A40" s="205">
        <v>38</v>
      </c>
      <c r="B40" s="206" t="s">
        <v>146</v>
      </c>
      <c r="C40" s="206" t="s">
        <v>52</v>
      </c>
      <c r="D40" s="207">
        <v>0.45774999999999999</v>
      </c>
      <c r="E40" s="207">
        <v>0.64346000000000003</v>
      </c>
      <c r="F40" s="207">
        <v>0.64995999999999998</v>
      </c>
      <c r="G40" s="206">
        <v>4</v>
      </c>
      <c r="H40" s="206">
        <v>16</v>
      </c>
      <c r="I40" s="206">
        <v>10</v>
      </c>
      <c r="J40" s="208">
        <v>11.665979866619034</v>
      </c>
      <c r="K40" s="208">
        <v>4.1036230262332607</v>
      </c>
      <c r="L40" s="209">
        <v>0.2870000000000002</v>
      </c>
      <c r="M40" s="209">
        <v>0.36000000000000026</v>
      </c>
      <c r="N40" s="209">
        <v>0.34100000000000025</v>
      </c>
      <c r="O40" s="210">
        <v>24216849.999999993</v>
      </c>
      <c r="P40" s="210">
        <v>48030640</v>
      </c>
      <c r="Q40" s="210">
        <v>53055660</v>
      </c>
      <c r="R40" s="210">
        <v>8603914.5171915106</v>
      </c>
      <c r="S40" s="210">
        <v>4.1036230262332607</v>
      </c>
      <c r="T40" s="210">
        <v>10554192</v>
      </c>
      <c r="U40" s="210">
        <v>79956</v>
      </c>
      <c r="V40" s="210">
        <v>594398.7524052572</v>
      </c>
      <c r="W40" s="211">
        <v>0.9007142857142858</v>
      </c>
      <c r="X40" s="211">
        <v>0.9007142857142858</v>
      </c>
      <c r="Y40" s="211">
        <v>0.9007142857142858</v>
      </c>
      <c r="Z40" s="211">
        <v>0.40526315789473683</v>
      </c>
      <c r="AA40" s="211">
        <v>0.6</v>
      </c>
      <c r="AB40" s="211">
        <v>0.60526315789473684</v>
      </c>
      <c r="AC40" s="206">
        <v>154</v>
      </c>
      <c r="AD40" s="206">
        <v>228</v>
      </c>
      <c r="AE40" s="212">
        <v>230</v>
      </c>
      <c r="AF40" s="208">
        <v>5.8</v>
      </c>
      <c r="AG40" s="208">
        <v>6.35</v>
      </c>
      <c r="AH40" s="208">
        <v>6.4</v>
      </c>
      <c r="AI40" s="211">
        <v>1.1100000000000001</v>
      </c>
      <c r="AJ40" s="211">
        <v>1.54</v>
      </c>
      <c r="AK40" s="211">
        <v>1.59</v>
      </c>
      <c r="AL40" s="211">
        <v>9.3000000000000007</v>
      </c>
      <c r="AM40" s="211">
        <v>9.02</v>
      </c>
      <c r="AN40" s="211">
        <v>9.35</v>
      </c>
      <c r="AO40" s="211">
        <v>52.3</v>
      </c>
      <c r="AP40" s="211">
        <v>106.1</v>
      </c>
      <c r="AQ40" s="211">
        <v>121.5</v>
      </c>
      <c r="AR40" s="206">
        <v>24044</v>
      </c>
      <c r="AS40" s="206">
        <v>50213</v>
      </c>
      <c r="AT40" s="206">
        <v>55735</v>
      </c>
      <c r="AU40" s="206">
        <v>44</v>
      </c>
      <c r="AV40" s="206">
        <v>110</v>
      </c>
      <c r="AW40" s="206">
        <v>120</v>
      </c>
      <c r="AX40" s="206">
        <v>1400</v>
      </c>
      <c r="AY40" s="206">
        <v>1900</v>
      </c>
      <c r="AZ40" s="206">
        <v>1800</v>
      </c>
      <c r="BA40" s="206">
        <v>4.6428492801125829</v>
      </c>
      <c r="BB40" s="206">
        <v>4.5427913710720338</v>
      </c>
      <c r="BC40" s="206">
        <v>4.5696597899048559</v>
      </c>
      <c r="BD40" s="206">
        <v>145</v>
      </c>
    </row>
    <row r="41" spans="1:56">
      <c r="A41" s="205">
        <v>39</v>
      </c>
      <c r="B41" s="206" t="s">
        <v>146</v>
      </c>
      <c r="C41" s="206" t="s">
        <v>52</v>
      </c>
      <c r="D41" s="207">
        <v>0.57679000000000002</v>
      </c>
      <c r="E41" s="207">
        <v>0.57489000000000001</v>
      </c>
      <c r="F41" s="207">
        <v>0.75812000000000002</v>
      </c>
      <c r="G41" s="206">
        <v>5</v>
      </c>
      <c r="H41" s="206">
        <v>14</v>
      </c>
      <c r="I41" s="206">
        <v>12</v>
      </c>
      <c r="J41" s="208">
        <v>12.39263197097663</v>
      </c>
      <c r="K41" s="208">
        <v>4.3219181560047453</v>
      </c>
      <c r="L41" s="209">
        <v>0.30500000000000022</v>
      </c>
      <c r="M41" s="209">
        <v>0.35400000000000026</v>
      </c>
      <c r="N41" s="209">
        <v>0.34300000000000025</v>
      </c>
      <c r="O41" s="210">
        <v>30901709.999999989</v>
      </c>
      <c r="P41" s="210">
        <v>47381809.999999993</v>
      </c>
      <c r="Q41" s="210">
        <v>55433490</v>
      </c>
      <c r="R41" s="210">
        <v>8456918.3022418488</v>
      </c>
      <c r="S41" s="210">
        <v>4.3219181560047453</v>
      </c>
      <c r="T41" s="210">
        <v>10406220.000000002</v>
      </c>
      <c r="U41" s="210">
        <v>78835</v>
      </c>
      <c r="V41" s="210">
        <v>572115.15308766265</v>
      </c>
      <c r="W41" s="211">
        <v>0.9007142857142858</v>
      </c>
      <c r="X41" s="211">
        <v>0.9007142857142858</v>
      </c>
      <c r="Y41" s="211">
        <v>0.9007142857142858</v>
      </c>
      <c r="Z41" s="211">
        <v>0.45263157894736844</v>
      </c>
      <c r="AA41" s="211">
        <v>0.58947368421052626</v>
      </c>
      <c r="AB41" s="211">
        <v>0.64736842105263159</v>
      </c>
      <c r="AC41" s="206">
        <v>172</v>
      </c>
      <c r="AD41" s="206">
        <v>224</v>
      </c>
      <c r="AE41" s="212">
        <v>246</v>
      </c>
      <c r="AF41" s="208">
        <v>5.9</v>
      </c>
      <c r="AG41" s="208">
        <v>5.47</v>
      </c>
      <c r="AH41" s="208">
        <v>6.2</v>
      </c>
      <c r="AI41" s="211">
        <v>1.47</v>
      </c>
      <c r="AJ41" s="211">
        <v>1.55</v>
      </c>
      <c r="AK41" s="211">
        <v>1.7</v>
      </c>
      <c r="AL41" s="211">
        <v>9.34</v>
      </c>
      <c r="AM41" s="211">
        <v>8.43</v>
      </c>
      <c r="AN41" s="211">
        <v>8.82</v>
      </c>
      <c r="AO41" s="211">
        <v>70</v>
      </c>
      <c r="AP41" s="211">
        <v>100</v>
      </c>
      <c r="AQ41" s="211">
        <v>114</v>
      </c>
      <c r="AR41" s="206">
        <v>31390</v>
      </c>
      <c r="AS41" s="206">
        <v>49500</v>
      </c>
      <c r="AT41" s="206">
        <v>58348</v>
      </c>
      <c r="AU41" s="206">
        <v>60</v>
      </c>
      <c r="AV41" s="206">
        <v>104</v>
      </c>
      <c r="AW41" s="206">
        <v>133</v>
      </c>
      <c r="AX41" s="206">
        <v>1600</v>
      </c>
      <c r="AY41" s="206">
        <v>1900</v>
      </c>
      <c r="AZ41" s="206">
        <v>1950</v>
      </c>
      <c r="BA41" s="206">
        <v>4.6184746332476987</v>
      </c>
      <c r="BB41" s="206">
        <v>4.5506512781850228</v>
      </c>
      <c r="BC41" s="206">
        <v>4.5665885686767789</v>
      </c>
      <c r="BD41" s="206">
        <v>137</v>
      </c>
    </row>
    <row r="42" spans="1:56">
      <c r="A42" s="205">
        <v>40</v>
      </c>
      <c r="B42" s="206" t="s">
        <v>146</v>
      </c>
      <c r="C42" s="206" t="s">
        <v>52</v>
      </c>
      <c r="D42" s="207">
        <v>0.70484999999999998</v>
      </c>
      <c r="E42" s="207">
        <v>0.47874</v>
      </c>
      <c r="F42" s="207">
        <v>0.95140999999999998</v>
      </c>
      <c r="G42" s="206">
        <v>5</v>
      </c>
      <c r="H42" s="206">
        <v>12</v>
      </c>
      <c r="I42" s="206">
        <v>15</v>
      </c>
      <c r="J42" s="208">
        <v>11.856003409501266</v>
      </c>
      <c r="K42" s="208">
        <v>3.652218565447694</v>
      </c>
      <c r="L42" s="209">
        <v>0.30500000000000022</v>
      </c>
      <c r="M42" s="209">
        <v>0.35500000000000026</v>
      </c>
      <c r="N42" s="209">
        <v>0.34000000000000025</v>
      </c>
      <c r="O42" s="210">
        <v>30901709.999999989</v>
      </c>
      <c r="P42" s="210">
        <v>47135200</v>
      </c>
      <c r="Q42" s="210">
        <v>50556800</v>
      </c>
      <c r="R42" s="210">
        <v>8599066.0493241008</v>
      </c>
      <c r="S42" s="210">
        <v>3.652218565447694</v>
      </c>
      <c r="T42" s="210">
        <v>10363188</v>
      </c>
      <c r="U42" s="210">
        <v>78509</v>
      </c>
      <c r="V42" s="210">
        <v>615251.09941534384</v>
      </c>
      <c r="W42" s="211">
        <v>0.9007142857142858</v>
      </c>
      <c r="X42" s="211">
        <v>0.9007142857142858</v>
      </c>
      <c r="Y42" s="211">
        <v>0.9007142857142858</v>
      </c>
      <c r="Z42" s="211">
        <v>0.45263157894736844</v>
      </c>
      <c r="AA42" s="211">
        <v>0.58421052631578951</v>
      </c>
      <c r="AB42" s="211">
        <v>0.63684210526315788</v>
      </c>
      <c r="AC42" s="206">
        <v>172</v>
      </c>
      <c r="AD42" s="206">
        <v>222</v>
      </c>
      <c r="AE42" s="212">
        <v>242</v>
      </c>
      <c r="AF42" s="208">
        <v>5.9</v>
      </c>
      <c r="AG42" s="208">
        <v>5.51</v>
      </c>
      <c r="AH42" s="208">
        <v>6.46</v>
      </c>
      <c r="AI42" s="211">
        <v>1.47</v>
      </c>
      <c r="AJ42" s="211">
        <v>1.48</v>
      </c>
      <c r="AK42" s="211">
        <v>1.57</v>
      </c>
      <c r="AL42" s="211">
        <v>9.34</v>
      </c>
      <c r="AM42" s="211">
        <v>9.2899999999999991</v>
      </c>
      <c r="AN42" s="211">
        <v>9.07</v>
      </c>
      <c r="AO42" s="211">
        <v>70</v>
      </c>
      <c r="AP42" s="211">
        <v>99.2</v>
      </c>
      <c r="AQ42" s="211">
        <v>108.5</v>
      </c>
      <c r="AR42" s="206">
        <v>31390</v>
      </c>
      <c r="AS42" s="206">
        <v>49229</v>
      </c>
      <c r="AT42" s="206">
        <v>52989</v>
      </c>
      <c r="AU42" s="206">
        <v>60</v>
      </c>
      <c r="AV42" s="206">
        <v>105</v>
      </c>
      <c r="AW42" s="206">
        <v>115</v>
      </c>
      <c r="AX42" s="206">
        <v>1600</v>
      </c>
      <c r="AY42" s="206">
        <v>1600</v>
      </c>
      <c r="AZ42" s="206">
        <v>2000</v>
      </c>
      <c r="BA42" s="206">
        <v>4.6184746332476987</v>
      </c>
      <c r="BB42" s="206">
        <v>4.5502803747769036</v>
      </c>
      <c r="BC42" s="206">
        <v>4.571089205427918</v>
      </c>
      <c r="BD42" s="206">
        <v>146</v>
      </c>
    </row>
    <row r="43" spans="1:56">
      <c r="A43" s="205">
        <v>41</v>
      </c>
      <c r="B43" s="206" t="s">
        <v>146</v>
      </c>
      <c r="C43" s="206" t="s">
        <v>52</v>
      </c>
      <c r="D43" s="207">
        <v>0.71258999999999995</v>
      </c>
      <c r="E43" s="207">
        <v>0.26817999999999997</v>
      </c>
      <c r="F43" s="207">
        <v>0.48934</v>
      </c>
      <c r="G43" s="206">
        <v>5</v>
      </c>
      <c r="H43" s="206">
        <v>7</v>
      </c>
      <c r="I43" s="206">
        <v>8</v>
      </c>
      <c r="J43" s="208">
        <v>11.054340918535214</v>
      </c>
      <c r="K43" s="208">
        <v>4.2209862549392891</v>
      </c>
      <c r="L43" s="209">
        <v>0.30500000000000022</v>
      </c>
      <c r="M43" s="209">
        <v>0.33600000000000024</v>
      </c>
      <c r="N43" s="209">
        <v>0.34500000000000025</v>
      </c>
      <c r="O43" s="210">
        <v>30901709.999999989</v>
      </c>
      <c r="P43" s="210">
        <v>38512950</v>
      </c>
      <c r="Q43" s="210">
        <v>53893770</v>
      </c>
      <c r="R43" s="210">
        <v>8100124.640668055</v>
      </c>
      <c r="S43" s="210">
        <v>4.2209862549392891</v>
      </c>
      <c r="T43" s="210">
        <v>9972204</v>
      </c>
      <c r="U43" s="210">
        <v>75547</v>
      </c>
      <c r="V43" s="210">
        <v>587074.333894043</v>
      </c>
      <c r="W43" s="211">
        <v>0.9007142857142858</v>
      </c>
      <c r="X43" s="211">
        <v>0.9007142857142858</v>
      </c>
      <c r="Y43" s="211">
        <v>0.9007142857142858</v>
      </c>
      <c r="Z43" s="211">
        <v>0.45263157894736844</v>
      </c>
      <c r="AA43" s="211">
        <v>0.5</v>
      </c>
      <c r="AB43" s="211">
        <v>0.61052631578947369</v>
      </c>
      <c r="AC43" s="206">
        <v>172</v>
      </c>
      <c r="AD43" s="206">
        <v>190</v>
      </c>
      <c r="AE43" s="212">
        <v>232</v>
      </c>
      <c r="AF43" s="208">
        <v>5.9</v>
      </c>
      <c r="AG43" s="208">
        <v>4.8</v>
      </c>
      <c r="AH43" s="208">
        <v>5.05</v>
      </c>
      <c r="AI43" s="211">
        <v>1.47</v>
      </c>
      <c r="AJ43" s="211">
        <v>1.47</v>
      </c>
      <c r="AK43" s="211">
        <v>1.57</v>
      </c>
      <c r="AL43" s="211">
        <v>9.34</v>
      </c>
      <c r="AM43" s="211">
        <v>7.95</v>
      </c>
      <c r="AN43" s="211">
        <v>8.9700000000000006</v>
      </c>
      <c r="AO43" s="211">
        <v>70</v>
      </c>
      <c r="AP43" s="211">
        <v>79.2</v>
      </c>
      <c r="AQ43" s="211">
        <v>115.2</v>
      </c>
      <c r="AR43" s="206">
        <v>31390</v>
      </c>
      <c r="AS43" s="206">
        <v>39754</v>
      </c>
      <c r="AT43" s="206">
        <v>56656</v>
      </c>
      <c r="AU43" s="206">
        <v>60</v>
      </c>
      <c r="AV43" s="206">
        <v>80</v>
      </c>
      <c r="AW43" s="206">
        <v>120</v>
      </c>
      <c r="AX43" s="206">
        <v>1600</v>
      </c>
      <c r="AY43" s="206">
        <v>1800</v>
      </c>
      <c r="AZ43" s="206">
        <v>1900</v>
      </c>
      <c r="BA43" s="206">
        <v>4.6184746332476987</v>
      </c>
      <c r="BB43" s="206">
        <v>4.5759064953131174</v>
      </c>
      <c r="BC43" s="206">
        <v>4.5644184627972111</v>
      </c>
      <c r="BD43" s="206">
        <v>142</v>
      </c>
    </row>
    <row r="44" spans="1:56">
      <c r="A44" s="205">
        <v>42</v>
      </c>
      <c r="B44" s="206" t="s">
        <v>146</v>
      </c>
      <c r="C44" s="206" t="s">
        <v>52</v>
      </c>
      <c r="D44" s="207">
        <v>0.28839999999999999</v>
      </c>
      <c r="E44" s="207">
        <v>0.37809999999999999</v>
      </c>
      <c r="F44" s="207">
        <v>0.28452</v>
      </c>
      <c r="G44" s="206">
        <v>3</v>
      </c>
      <c r="H44" s="206">
        <v>10</v>
      </c>
      <c r="I44" s="206">
        <v>5</v>
      </c>
      <c r="J44" s="208">
        <v>10.993443555845806</v>
      </c>
      <c r="K44" s="208">
        <v>3.2282141696816944</v>
      </c>
      <c r="L44" s="209">
        <v>0.2930000000000002</v>
      </c>
      <c r="M44" s="209">
        <v>0.34600000000000025</v>
      </c>
      <c r="N44" s="209">
        <v>0.34600000000000025</v>
      </c>
      <c r="O44" s="210">
        <v>25738369.999999996</v>
      </c>
      <c r="P44" s="210">
        <v>40237399.999999993</v>
      </c>
      <c r="Q44" s="210">
        <v>54339670</v>
      </c>
      <c r="R44" s="210">
        <v>8538086.5138084628</v>
      </c>
      <c r="S44" s="210">
        <v>3.2282141696816944</v>
      </c>
      <c r="T44" s="210">
        <v>10094040.000000002</v>
      </c>
      <c r="U44" s="210">
        <v>76470</v>
      </c>
      <c r="V44" s="210">
        <v>630294.01080407389</v>
      </c>
      <c r="W44" s="211">
        <v>0.9007142857142858</v>
      </c>
      <c r="X44" s="211">
        <v>0.9007142857142858</v>
      </c>
      <c r="Y44" s="211">
        <v>0.9007142857142858</v>
      </c>
      <c r="Z44" s="211">
        <v>0.43684210526315792</v>
      </c>
      <c r="AA44" s="211">
        <v>0.51578947368421058</v>
      </c>
      <c r="AB44" s="211">
        <v>0.64736842105263159</v>
      </c>
      <c r="AC44" s="206">
        <v>166</v>
      </c>
      <c r="AD44" s="206">
        <v>196</v>
      </c>
      <c r="AE44" s="212">
        <v>246</v>
      </c>
      <c r="AF44" s="208">
        <v>6.2</v>
      </c>
      <c r="AG44" s="208">
        <v>5.58</v>
      </c>
      <c r="AH44" s="208">
        <v>5.79</v>
      </c>
      <c r="AI44" s="211">
        <v>1.17</v>
      </c>
      <c r="AJ44" s="211">
        <v>1.43</v>
      </c>
      <c r="AK44" s="211">
        <v>1.57</v>
      </c>
      <c r="AL44" s="211">
        <v>9.3000000000000007</v>
      </c>
      <c r="AM44" s="211">
        <v>9.09</v>
      </c>
      <c r="AN44" s="211">
        <v>9.7799999999999994</v>
      </c>
      <c r="AO44" s="211">
        <v>52.3</v>
      </c>
      <c r="AP44" s="211">
        <v>81.2</v>
      </c>
      <c r="AQ44" s="211">
        <v>109.4</v>
      </c>
      <c r="AR44" s="206">
        <v>25716</v>
      </c>
      <c r="AS44" s="206">
        <v>41649</v>
      </c>
      <c r="AT44" s="206">
        <v>57146</v>
      </c>
      <c r="AU44" s="206">
        <v>50</v>
      </c>
      <c r="AV44" s="206">
        <v>84</v>
      </c>
      <c r="AW44" s="206">
        <v>124</v>
      </c>
      <c r="AX44" s="206">
        <v>1400</v>
      </c>
      <c r="AY44" s="206">
        <v>1800</v>
      </c>
      <c r="AZ44" s="206">
        <v>1900</v>
      </c>
      <c r="BA44" s="206">
        <v>4.6348929887801233</v>
      </c>
      <c r="BB44" s="206">
        <v>4.5620576117938656</v>
      </c>
      <c r="BC44" s="206">
        <v>4.5628837996963263</v>
      </c>
      <c r="BD44" s="206">
        <v>151</v>
      </c>
    </row>
    <row r="45" spans="1:56">
      <c r="A45" s="205">
        <v>43</v>
      </c>
      <c r="B45" s="206" t="s">
        <v>146</v>
      </c>
      <c r="C45" s="206" t="s">
        <v>52</v>
      </c>
      <c r="D45" s="207">
        <v>0.75004000000000004</v>
      </c>
      <c r="E45" s="207">
        <v>0</v>
      </c>
      <c r="F45" s="207">
        <v>0.72728000000000004</v>
      </c>
      <c r="G45" s="208" t="s">
        <v>182</v>
      </c>
      <c r="H45" s="208" t="s">
        <v>182</v>
      </c>
      <c r="I45" s="208" t="s">
        <v>182</v>
      </c>
      <c r="J45" s="208" t="s">
        <v>183</v>
      </c>
      <c r="K45" s="208" t="s">
        <v>183</v>
      </c>
      <c r="L45" s="209" t="s">
        <v>183</v>
      </c>
      <c r="M45" s="209" t="s">
        <v>183</v>
      </c>
      <c r="N45" s="209" t="s">
        <v>183</v>
      </c>
      <c r="O45" s="210" t="s">
        <v>183</v>
      </c>
      <c r="P45" s="210" t="s">
        <v>183</v>
      </c>
      <c r="Q45" s="210" t="s">
        <v>183</v>
      </c>
      <c r="R45" s="210" t="s">
        <v>183</v>
      </c>
      <c r="S45" s="210" t="s">
        <v>183</v>
      </c>
      <c r="T45" s="210" t="s">
        <v>183</v>
      </c>
      <c r="U45" s="210" t="s">
        <v>183</v>
      </c>
      <c r="V45" s="210" t="s">
        <v>183</v>
      </c>
      <c r="W45" s="211" t="s">
        <v>183</v>
      </c>
      <c r="X45" s="211" t="s">
        <v>183</v>
      </c>
      <c r="Y45" s="211" t="s">
        <v>183</v>
      </c>
      <c r="Z45" s="211" t="s">
        <v>183</v>
      </c>
      <c r="AA45" s="211" t="s">
        <v>183</v>
      </c>
      <c r="AB45" s="211" t="s">
        <v>183</v>
      </c>
      <c r="AC45" s="206" t="s">
        <v>183</v>
      </c>
      <c r="AD45" s="206" t="s">
        <v>183</v>
      </c>
      <c r="AE45" s="212" t="s">
        <v>183</v>
      </c>
      <c r="AF45" s="208" t="s">
        <v>183</v>
      </c>
      <c r="AG45" s="208" t="s">
        <v>183</v>
      </c>
      <c r="AH45" s="208" t="s">
        <v>183</v>
      </c>
      <c r="AI45" s="211" t="s">
        <v>183</v>
      </c>
      <c r="AJ45" s="211" t="s">
        <v>183</v>
      </c>
      <c r="AK45" s="211" t="s">
        <v>183</v>
      </c>
      <c r="AL45" s="211" t="s">
        <v>183</v>
      </c>
      <c r="AM45" s="211" t="s">
        <v>183</v>
      </c>
      <c r="AN45" s="211" t="s">
        <v>183</v>
      </c>
      <c r="AO45" s="211" t="s">
        <v>183</v>
      </c>
      <c r="AP45" s="211" t="s">
        <v>183</v>
      </c>
      <c r="AQ45" s="211" t="s">
        <v>183</v>
      </c>
      <c r="AR45" s="206" t="s">
        <v>183</v>
      </c>
      <c r="AS45" s="206" t="s">
        <v>183</v>
      </c>
      <c r="AT45" s="206" t="s">
        <v>183</v>
      </c>
      <c r="AU45" s="206" t="s">
        <v>183</v>
      </c>
      <c r="AV45" s="206" t="s">
        <v>183</v>
      </c>
      <c r="AW45" s="206" t="s">
        <v>183</v>
      </c>
      <c r="AX45" s="206" t="s">
        <v>183</v>
      </c>
      <c r="AY45" s="206" t="s">
        <v>183</v>
      </c>
      <c r="AZ45" s="206" t="s">
        <v>183</v>
      </c>
      <c r="BA45" s="206" t="s">
        <v>183</v>
      </c>
      <c r="BB45" s="206" t="s">
        <v>183</v>
      </c>
      <c r="BC45" s="206" t="s">
        <v>183</v>
      </c>
      <c r="BD45" s="206" t="s">
        <v>183</v>
      </c>
    </row>
    <row r="46" spans="1:56">
      <c r="A46" s="205">
        <v>44</v>
      </c>
      <c r="B46" s="206" t="s">
        <v>146</v>
      </c>
      <c r="C46" s="206" t="s">
        <v>52</v>
      </c>
      <c r="D46" s="207">
        <v>0.86456999999999995</v>
      </c>
      <c r="E46" s="207">
        <v>0.28523999999999999</v>
      </c>
      <c r="F46" s="207">
        <v>0.51026000000000005</v>
      </c>
      <c r="G46" s="206">
        <v>7</v>
      </c>
      <c r="H46" s="206">
        <v>7</v>
      </c>
      <c r="I46" s="206">
        <v>8</v>
      </c>
      <c r="J46" s="208">
        <v>11.155010384531819</v>
      </c>
      <c r="K46" s="208">
        <v>4.1308943998185494</v>
      </c>
      <c r="L46" s="209">
        <v>0.30900000000000022</v>
      </c>
      <c r="M46" s="209">
        <v>0.33600000000000024</v>
      </c>
      <c r="N46" s="209">
        <v>0.34500000000000025</v>
      </c>
      <c r="O46" s="210">
        <v>31317579.999999996</v>
      </c>
      <c r="P46" s="210">
        <v>38512950</v>
      </c>
      <c r="Q46" s="210">
        <v>53893770</v>
      </c>
      <c r="R46" s="210">
        <v>8137587.8521352774</v>
      </c>
      <c r="S46" s="210">
        <v>4.1308943998185494</v>
      </c>
      <c r="T46" s="210">
        <v>9987912</v>
      </c>
      <c r="U46" s="210">
        <v>75666</v>
      </c>
      <c r="V46" s="210">
        <v>591974.4293857998</v>
      </c>
      <c r="W46" s="211">
        <v>0.9007142857142858</v>
      </c>
      <c r="X46" s="211">
        <v>0.9007142857142858</v>
      </c>
      <c r="Y46" s="211">
        <v>0.9007142857142858</v>
      </c>
      <c r="Z46" s="211">
        <v>0.46842105263157896</v>
      </c>
      <c r="AA46" s="211">
        <v>0.5</v>
      </c>
      <c r="AB46" s="211">
        <v>0.61052631578947369</v>
      </c>
      <c r="AC46" s="206">
        <v>178</v>
      </c>
      <c r="AD46" s="206">
        <v>190</v>
      </c>
      <c r="AE46" s="212">
        <v>232</v>
      </c>
      <c r="AF46" s="208">
        <v>5.8</v>
      </c>
      <c r="AG46" s="208">
        <v>4.8</v>
      </c>
      <c r="AH46" s="208">
        <v>5.05</v>
      </c>
      <c r="AI46" s="211">
        <v>1.4</v>
      </c>
      <c r="AJ46" s="211">
        <v>1.47</v>
      </c>
      <c r="AK46" s="211">
        <v>1.57</v>
      </c>
      <c r="AL46" s="211">
        <v>8.75</v>
      </c>
      <c r="AM46" s="211">
        <v>7.95</v>
      </c>
      <c r="AN46" s="211">
        <v>8.9700000000000006</v>
      </c>
      <c r="AO46" s="211">
        <v>68</v>
      </c>
      <c r="AP46" s="211">
        <v>79.2</v>
      </c>
      <c r="AQ46" s="211">
        <v>115.2</v>
      </c>
      <c r="AR46" s="206">
        <v>31847</v>
      </c>
      <c r="AS46" s="206">
        <v>39754</v>
      </c>
      <c r="AT46" s="206">
        <v>56656</v>
      </c>
      <c r="AU46" s="206">
        <v>60</v>
      </c>
      <c r="AV46" s="206">
        <v>80</v>
      </c>
      <c r="AW46" s="206">
        <v>120</v>
      </c>
      <c r="AX46" s="206">
        <v>1600</v>
      </c>
      <c r="AY46" s="206">
        <v>1800</v>
      </c>
      <c r="AZ46" s="206">
        <v>1900</v>
      </c>
      <c r="BA46" s="206">
        <v>4.6122758194035134</v>
      </c>
      <c r="BB46" s="206">
        <v>4.5759064953131174</v>
      </c>
      <c r="BC46" s="206">
        <v>4.5644184627972111</v>
      </c>
      <c r="BD46" s="206">
        <v>142</v>
      </c>
    </row>
    <row r="47" spans="1:56">
      <c r="A47" s="205">
        <v>45</v>
      </c>
      <c r="B47" s="206" t="s">
        <v>146</v>
      </c>
      <c r="C47" s="206" t="s">
        <v>52</v>
      </c>
      <c r="D47" s="207">
        <v>0.82121</v>
      </c>
      <c r="E47" s="207">
        <v>0.44078000000000001</v>
      </c>
      <c r="F47" s="207">
        <v>0.37119999999999997</v>
      </c>
      <c r="G47" s="206">
        <v>6</v>
      </c>
      <c r="H47" s="206">
        <v>11</v>
      </c>
      <c r="I47" s="206">
        <v>6</v>
      </c>
      <c r="J47" s="208">
        <v>13.317051102994604</v>
      </c>
      <c r="K47" s="208">
        <v>4.4656410027681988</v>
      </c>
      <c r="L47" s="209">
        <v>0.31000000000000022</v>
      </c>
      <c r="M47" s="209">
        <v>0.35100000000000026</v>
      </c>
      <c r="N47" s="209">
        <v>0.34900000000000025</v>
      </c>
      <c r="O47" s="210">
        <v>31769849.999999996</v>
      </c>
      <c r="P47" s="210">
        <v>45733800</v>
      </c>
      <c r="Q47" s="210">
        <v>64699110.000000007</v>
      </c>
      <c r="R47" s="210">
        <v>8546710.5374097191</v>
      </c>
      <c r="S47" s="210">
        <v>4.4656410027681988</v>
      </c>
      <c r="T47" s="210">
        <v>10442784.000000002</v>
      </c>
      <c r="U47" s="210">
        <v>79112</v>
      </c>
      <c r="V47" s="210">
        <v>536696.77944428206</v>
      </c>
      <c r="W47" s="211">
        <v>0.9007142857142858</v>
      </c>
      <c r="X47" s="211">
        <v>0.9007142857142858</v>
      </c>
      <c r="Y47" s="211">
        <v>0.9007142857142858</v>
      </c>
      <c r="Z47" s="211">
        <v>0.43157894736842106</v>
      </c>
      <c r="AA47" s="211">
        <v>0.58421052631578951</v>
      </c>
      <c r="AB47" s="211">
        <v>0.71578947368421053</v>
      </c>
      <c r="AC47" s="206">
        <v>164</v>
      </c>
      <c r="AD47" s="206">
        <v>222</v>
      </c>
      <c r="AE47" s="212">
        <v>272</v>
      </c>
      <c r="AF47" s="208">
        <v>5.5</v>
      </c>
      <c r="AG47" s="208">
        <v>5.84</v>
      </c>
      <c r="AH47" s="208">
        <v>5.3</v>
      </c>
      <c r="AI47" s="211">
        <v>1.44</v>
      </c>
      <c r="AJ47" s="211">
        <v>1.59</v>
      </c>
      <c r="AK47" s="211">
        <v>1.57</v>
      </c>
      <c r="AL47" s="211">
        <v>9.34</v>
      </c>
      <c r="AM47" s="211">
        <v>9.66</v>
      </c>
      <c r="AN47" s="211">
        <v>9.44</v>
      </c>
      <c r="AO47" s="211">
        <v>70</v>
      </c>
      <c r="AP47" s="211">
        <v>95.1</v>
      </c>
      <c r="AQ47" s="211">
        <v>124.6</v>
      </c>
      <c r="AR47" s="206">
        <v>32344</v>
      </c>
      <c r="AS47" s="206">
        <v>47689</v>
      </c>
      <c r="AT47" s="206">
        <v>68530</v>
      </c>
      <c r="AU47" s="206">
        <v>60</v>
      </c>
      <c r="AV47" s="206">
        <v>100</v>
      </c>
      <c r="AW47" s="206">
        <v>174</v>
      </c>
      <c r="AX47" s="206">
        <v>1600</v>
      </c>
      <c r="AY47" s="206">
        <v>1600</v>
      </c>
      <c r="AZ47" s="206">
        <v>1550</v>
      </c>
      <c r="BA47" s="206">
        <v>4.6110200212233927</v>
      </c>
      <c r="BB47" s="206">
        <v>4.5548372558781534</v>
      </c>
      <c r="BC47" s="206">
        <v>4.5589861088269537</v>
      </c>
      <c r="BD47" s="206">
        <v>125</v>
      </c>
    </row>
    <row r="48" spans="1:56">
      <c r="A48" s="205">
        <v>46</v>
      </c>
      <c r="B48" s="206" t="s">
        <v>146</v>
      </c>
      <c r="C48" s="206" t="s">
        <v>52</v>
      </c>
      <c r="D48" s="207">
        <v>0.76214000000000004</v>
      </c>
      <c r="E48" s="207">
        <v>0.32534999999999997</v>
      </c>
      <c r="F48" s="207">
        <v>8.337E-2</v>
      </c>
      <c r="G48" s="206">
        <v>6</v>
      </c>
      <c r="H48" s="206">
        <v>8</v>
      </c>
      <c r="I48" s="206">
        <v>2</v>
      </c>
      <c r="J48" s="208">
        <v>11.712451359419376</v>
      </c>
      <c r="K48" s="208">
        <v>4.2937271044125778</v>
      </c>
      <c r="L48" s="209">
        <v>0.31000000000000022</v>
      </c>
      <c r="M48" s="209">
        <v>0.33800000000000024</v>
      </c>
      <c r="N48" s="209">
        <v>0.35100000000000026</v>
      </c>
      <c r="O48" s="210">
        <v>31769849.999999996</v>
      </c>
      <c r="P48" s="210">
        <v>39009809.999999993</v>
      </c>
      <c r="Q48" s="210">
        <v>56389900</v>
      </c>
      <c r="R48" s="210">
        <v>7488097.3254653998</v>
      </c>
      <c r="S48" s="210">
        <v>4.2937271044125778</v>
      </c>
      <c r="T48" s="210">
        <v>9083580</v>
      </c>
      <c r="U48" s="210">
        <v>68815</v>
      </c>
      <c r="V48" s="210">
        <v>539976.10230624117</v>
      </c>
      <c r="W48" s="211">
        <v>0.9007142857142858</v>
      </c>
      <c r="X48" s="211">
        <v>0.9007142857142858</v>
      </c>
      <c r="Y48" s="211">
        <v>0.9007142857142858</v>
      </c>
      <c r="Z48" s="211">
        <v>0.43684210526315792</v>
      </c>
      <c r="AA48" s="211">
        <v>0.51578947368421058</v>
      </c>
      <c r="AB48" s="211">
        <v>0.52105263157894732</v>
      </c>
      <c r="AC48" s="206">
        <v>166</v>
      </c>
      <c r="AD48" s="206">
        <v>196</v>
      </c>
      <c r="AE48" s="212">
        <v>198</v>
      </c>
      <c r="AF48" s="208">
        <v>5.5</v>
      </c>
      <c r="AG48" s="208">
        <v>5.5</v>
      </c>
      <c r="AH48" s="208">
        <v>6.2</v>
      </c>
      <c r="AI48" s="211">
        <v>1.44</v>
      </c>
      <c r="AJ48" s="211">
        <v>1.47</v>
      </c>
      <c r="AK48" s="211">
        <v>1.65</v>
      </c>
      <c r="AL48" s="211">
        <v>9.34</v>
      </c>
      <c r="AM48" s="211">
        <v>9.15</v>
      </c>
      <c r="AN48" s="211">
        <v>8.76</v>
      </c>
      <c r="AO48" s="211">
        <v>70</v>
      </c>
      <c r="AP48" s="211">
        <v>79.2</v>
      </c>
      <c r="AQ48" s="211">
        <v>120</v>
      </c>
      <c r="AR48" s="206">
        <v>32344</v>
      </c>
      <c r="AS48" s="206">
        <v>40300</v>
      </c>
      <c r="AT48" s="206">
        <v>59399</v>
      </c>
      <c r="AU48" s="206">
        <v>60</v>
      </c>
      <c r="AV48" s="206">
        <v>80</v>
      </c>
      <c r="AW48" s="206">
        <v>112</v>
      </c>
      <c r="AX48" s="206">
        <v>1600</v>
      </c>
      <c r="AY48" s="206">
        <v>1800</v>
      </c>
      <c r="AZ48" s="206">
        <v>2200</v>
      </c>
      <c r="BA48" s="206">
        <v>4.6110200212233927</v>
      </c>
      <c r="BB48" s="206">
        <v>4.5735241744558648</v>
      </c>
      <c r="BC48" s="206">
        <v>4.5556065086865107</v>
      </c>
      <c r="BD48" s="206">
        <v>133</v>
      </c>
    </row>
    <row r="49" spans="1:56">
      <c r="A49" s="205">
        <v>47</v>
      </c>
      <c r="B49" s="206" t="s">
        <v>146</v>
      </c>
      <c r="C49" s="206" t="s">
        <v>52</v>
      </c>
      <c r="D49" s="207">
        <v>0.77905000000000002</v>
      </c>
      <c r="E49" s="207">
        <v>0.59089999999999998</v>
      </c>
      <c r="F49" s="207">
        <v>0.80061000000000004</v>
      </c>
      <c r="G49" s="206">
        <v>6</v>
      </c>
      <c r="H49" s="206">
        <v>15</v>
      </c>
      <c r="I49" s="206">
        <v>13</v>
      </c>
      <c r="J49" s="208">
        <v>11.482598522015149</v>
      </c>
      <c r="K49" s="208">
        <v>4.1930354362765394</v>
      </c>
      <c r="L49" s="209">
        <v>0.31000000000000022</v>
      </c>
      <c r="M49" s="209">
        <v>0.33800000000000024</v>
      </c>
      <c r="N49" s="209">
        <v>0.34500000000000025</v>
      </c>
      <c r="O49" s="210">
        <v>31769849.999999996</v>
      </c>
      <c r="P49" s="210">
        <v>39352879.999999993</v>
      </c>
      <c r="Q49" s="210">
        <v>55799310</v>
      </c>
      <c r="R49" s="210">
        <v>8098900.8332986692</v>
      </c>
      <c r="S49" s="210">
        <v>4.1930354362765394</v>
      </c>
      <c r="T49" s="210">
        <v>9903036</v>
      </c>
      <c r="U49" s="210">
        <v>75023</v>
      </c>
      <c r="V49" s="210">
        <v>573516.75831992389</v>
      </c>
      <c r="W49" s="211">
        <v>0.9007142857142858</v>
      </c>
      <c r="X49" s="211">
        <v>0.9007142857142858</v>
      </c>
      <c r="Y49" s="211">
        <v>0.9007142857142858</v>
      </c>
      <c r="Z49" s="211">
        <v>0.43684210526315792</v>
      </c>
      <c r="AA49" s="211">
        <v>0.56315789473684208</v>
      </c>
      <c r="AB49" s="211">
        <v>0.58421052631578951</v>
      </c>
      <c r="AC49" s="206">
        <v>166</v>
      </c>
      <c r="AD49" s="206">
        <v>214</v>
      </c>
      <c r="AE49" s="212">
        <v>222</v>
      </c>
      <c r="AF49" s="208">
        <v>5.5</v>
      </c>
      <c r="AG49" s="208">
        <v>5.48</v>
      </c>
      <c r="AH49" s="208">
        <v>6.4</v>
      </c>
      <c r="AI49" s="211">
        <v>1.44</v>
      </c>
      <c r="AJ49" s="211">
        <v>1.46</v>
      </c>
      <c r="AK49" s="211">
        <v>1.67</v>
      </c>
      <c r="AL49" s="211">
        <v>9.34</v>
      </c>
      <c r="AM49" s="211">
        <v>9.17</v>
      </c>
      <c r="AN49" s="211">
        <v>7.85</v>
      </c>
      <c r="AO49" s="211">
        <v>70</v>
      </c>
      <c r="AP49" s="211">
        <v>82.6</v>
      </c>
      <c r="AQ49" s="211">
        <v>130</v>
      </c>
      <c r="AR49" s="206">
        <v>32344</v>
      </c>
      <c r="AS49" s="206">
        <v>40677</v>
      </c>
      <c r="AT49" s="206">
        <v>58750</v>
      </c>
      <c r="AU49" s="206">
        <v>60</v>
      </c>
      <c r="AV49" s="206">
        <v>88</v>
      </c>
      <c r="AW49" s="206">
        <v>120</v>
      </c>
      <c r="AX49" s="206">
        <v>1600</v>
      </c>
      <c r="AY49" s="206">
        <v>1600</v>
      </c>
      <c r="AZ49" s="206">
        <v>1900</v>
      </c>
      <c r="BA49" s="206">
        <v>4.6110200212233927</v>
      </c>
      <c r="BB49" s="206">
        <v>4.5733552173118861</v>
      </c>
      <c r="BC49" s="206">
        <v>4.564440602720806</v>
      </c>
      <c r="BD49" s="206">
        <v>140</v>
      </c>
    </row>
    <row r="50" spans="1:56">
      <c r="A50" s="205">
        <v>48</v>
      </c>
      <c r="B50" s="206" t="s">
        <v>146</v>
      </c>
      <c r="C50" s="206" t="s">
        <v>52</v>
      </c>
      <c r="D50" s="207">
        <v>0.66986999999999997</v>
      </c>
      <c r="E50" s="207">
        <v>0.19267000000000001</v>
      </c>
      <c r="F50" s="207">
        <v>0.54569999999999996</v>
      </c>
      <c r="G50" s="206">
        <v>5</v>
      </c>
      <c r="H50" s="206">
        <v>5</v>
      </c>
      <c r="I50" s="206">
        <v>9</v>
      </c>
      <c r="J50" s="208">
        <v>11.612819836377044</v>
      </c>
      <c r="K50" s="208">
        <v>3.8785958048854527</v>
      </c>
      <c r="L50" s="209">
        <v>0.30500000000000022</v>
      </c>
      <c r="M50" s="209">
        <v>0.34800000000000025</v>
      </c>
      <c r="N50" s="209">
        <v>0.34300000000000025</v>
      </c>
      <c r="O50" s="210">
        <v>30901709.999999989</v>
      </c>
      <c r="P50" s="210">
        <v>44128559.999999993</v>
      </c>
      <c r="Q50" s="210">
        <v>52044650.000000007</v>
      </c>
      <c r="R50" s="210">
        <v>8533765.8396839276</v>
      </c>
      <c r="S50" s="210">
        <v>3.8785958048854527</v>
      </c>
      <c r="T50" s="210">
        <v>10407144.000000002</v>
      </c>
      <c r="U50" s="210">
        <v>78842</v>
      </c>
      <c r="V50" s="210">
        <v>612622.9989958189</v>
      </c>
      <c r="W50" s="211">
        <v>0.9007142857142858</v>
      </c>
      <c r="X50" s="211">
        <v>0.9007142857142858</v>
      </c>
      <c r="Y50" s="211">
        <v>0.9007142857142858</v>
      </c>
      <c r="Z50" s="211">
        <v>0.45263157894736844</v>
      </c>
      <c r="AA50" s="211">
        <v>0.58421052631578951</v>
      </c>
      <c r="AB50" s="211">
        <v>0.62105263157894741</v>
      </c>
      <c r="AC50" s="206">
        <v>172</v>
      </c>
      <c r="AD50" s="206">
        <v>222</v>
      </c>
      <c r="AE50" s="212">
        <v>236</v>
      </c>
      <c r="AF50" s="208">
        <v>5.9</v>
      </c>
      <c r="AG50" s="208">
        <v>5.63</v>
      </c>
      <c r="AH50" s="208">
        <v>6.5</v>
      </c>
      <c r="AI50" s="211">
        <v>1.47</v>
      </c>
      <c r="AJ50" s="211">
        <v>1.54</v>
      </c>
      <c r="AK50" s="211">
        <v>1.55</v>
      </c>
      <c r="AL50" s="211">
        <v>9.34</v>
      </c>
      <c r="AM50" s="211">
        <v>8</v>
      </c>
      <c r="AN50" s="211">
        <v>8.89</v>
      </c>
      <c r="AO50" s="211">
        <v>70</v>
      </c>
      <c r="AP50" s="211">
        <v>92.9</v>
      </c>
      <c r="AQ50" s="211">
        <v>111.8</v>
      </c>
      <c r="AR50" s="206">
        <v>31390</v>
      </c>
      <c r="AS50" s="206">
        <v>45925</v>
      </c>
      <c r="AT50" s="206">
        <v>54624</v>
      </c>
      <c r="AU50" s="206">
        <v>60</v>
      </c>
      <c r="AV50" s="206">
        <v>101</v>
      </c>
      <c r="AW50" s="206">
        <v>116</v>
      </c>
      <c r="AX50" s="206">
        <v>1600</v>
      </c>
      <c r="AY50" s="206">
        <v>1500</v>
      </c>
      <c r="AZ50" s="206">
        <v>2200</v>
      </c>
      <c r="BA50" s="206">
        <v>4.6184746332476987</v>
      </c>
      <c r="BB50" s="206">
        <v>4.5590791166687534</v>
      </c>
      <c r="BC50" s="206">
        <v>4.5672596776334693</v>
      </c>
      <c r="BD50" s="206">
        <v>147</v>
      </c>
    </row>
    <row r="51" spans="1:56">
      <c r="A51" s="205">
        <v>49</v>
      </c>
      <c r="B51" s="206" t="s">
        <v>147</v>
      </c>
      <c r="C51" s="206" t="s">
        <v>52</v>
      </c>
      <c r="D51" s="207">
        <v>0.70472999999999997</v>
      </c>
      <c r="E51" s="207">
        <v>0.47874</v>
      </c>
      <c r="F51" s="207">
        <v>0.37119999999999997</v>
      </c>
      <c r="G51" s="206">
        <v>5</v>
      </c>
      <c r="H51" s="206">
        <v>12</v>
      </c>
      <c r="I51" s="206">
        <v>6</v>
      </c>
      <c r="J51" s="208">
        <v>13.392540524347725</v>
      </c>
      <c r="K51" s="208">
        <v>4.8074548931427525</v>
      </c>
      <c r="L51" s="209">
        <v>0.30500000000000022</v>
      </c>
      <c r="M51" s="209">
        <v>0.35500000000000026</v>
      </c>
      <c r="N51" s="209">
        <v>0.34900000000000025</v>
      </c>
      <c r="O51" s="210">
        <v>30901709.999999989</v>
      </c>
      <c r="P51" s="210">
        <v>47135200</v>
      </c>
      <c r="Q51" s="210">
        <v>64699110.000000007</v>
      </c>
      <c r="R51" s="210">
        <v>8374551.9382551443</v>
      </c>
      <c r="S51" s="210">
        <v>4.8074548931427525</v>
      </c>
      <c r="T51" s="210">
        <v>10332960</v>
      </c>
      <c r="U51" s="210">
        <v>78280</v>
      </c>
      <c r="V51" s="210">
        <v>520399.83856766007</v>
      </c>
      <c r="W51" s="211">
        <v>0.9007142857142858</v>
      </c>
      <c r="X51" s="211">
        <v>0.9007142857142858</v>
      </c>
      <c r="Y51" s="211">
        <v>0.9007142857142858</v>
      </c>
      <c r="Z51" s="211">
        <v>0.44736842105263158</v>
      </c>
      <c r="AA51" s="211">
        <v>0.57894736842105265</v>
      </c>
      <c r="AB51" s="211">
        <v>0.71052631578947367</v>
      </c>
      <c r="AC51" s="206">
        <v>170</v>
      </c>
      <c r="AD51" s="206">
        <v>220</v>
      </c>
      <c r="AE51" s="212">
        <v>270</v>
      </c>
      <c r="AF51" s="208">
        <v>5.9</v>
      </c>
      <c r="AG51" s="208">
        <v>5.51</v>
      </c>
      <c r="AH51" s="208">
        <v>5.3</v>
      </c>
      <c r="AI51" s="211">
        <v>1.47</v>
      </c>
      <c r="AJ51" s="211">
        <v>1.48</v>
      </c>
      <c r="AK51" s="211">
        <v>1.57</v>
      </c>
      <c r="AL51" s="211">
        <v>9.34</v>
      </c>
      <c r="AM51" s="211">
        <v>9.2899999999999991</v>
      </c>
      <c r="AN51" s="211">
        <v>9.44</v>
      </c>
      <c r="AO51" s="211">
        <v>70</v>
      </c>
      <c r="AP51" s="211">
        <v>99.2</v>
      </c>
      <c r="AQ51" s="211">
        <v>124.6</v>
      </c>
      <c r="AR51" s="206">
        <v>31390</v>
      </c>
      <c r="AS51" s="206">
        <v>49229</v>
      </c>
      <c r="AT51" s="206">
        <v>68530</v>
      </c>
      <c r="AU51" s="206">
        <v>60</v>
      </c>
      <c r="AV51" s="206">
        <v>105</v>
      </c>
      <c r="AW51" s="206">
        <v>174</v>
      </c>
      <c r="AX51" s="206">
        <v>1600</v>
      </c>
      <c r="AY51" s="206">
        <v>1600</v>
      </c>
      <c r="AZ51" s="206">
        <v>1550</v>
      </c>
      <c r="BA51" s="206">
        <v>4.6184746332476987</v>
      </c>
      <c r="BB51" s="206">
        <v>4.5502803747769036</v>
      </c>
      <c r="BC51" s="206">
        <v>4.5589861088269537</v>
      </c>
      <c r="BD51" s="206">
        <v>122</v>
      </c>
    </row>
    <row r="52" spans="1:56">
      <c r="A52" s="205">
        <v>50</v>
      </c>
      <c r="B52" s="206" t="s">
        <v>146</v>
      </c>
      <c r="C52" s="206" t="s">
        <v>52</v>
      </c>
      <c r="D52" s="207">
        <v>0.60346</v>
      </c>
      <c r="E52" s="207">
        <v>0.10753</v>
      </c>
      <c r="F52" s="207">
        <v>0.82182999999999995</v>
      </c>
      <c r="G52" s="206">
        <v>5</v>
      </c>
      <c r="H52" s="206">
        <v>3</v>
      </c>
      <c r="I52" s="206">
        <v>13</v>
      </c>
      <c r="J52" s="208">
        <v>12.16877229158899</v>
      </c>
      <c r="K52" s="208">
        <v>4.1177021775705764</v>
      </c>
      <c r="L52" s="209">
        <v>0.30500000000000022</v>
      </c>
      <c r="M52" s="209">
        <v>0.35000000000000026</v>
      </c>
      <c r="N52" s="209">
        <v>0.34500000000000025</v>
      </c>
      <c r="O52" s="210">
        <v>30901709.999999989</v>
      </c>
      <c r="P52" s="210">
        <v>45245129.999999993</v>
      </c>
      <c r="Q52" s="210">
        <v>55799310</v>
      </c>
      <c r="R52" s="210">
        <v>8129118.2220302932</v>
      </c>
      <c r="S52" s="210">
        <v>4.1177021775705764</v>
      </c>
      <c r="T52" s="210">
        <v>9849312</v>
      </c>
      <c r="U52" s="210">
        <v>74616</v>
      </c>
      <c r="V52" s="210">
        <v>559874.22805778077</v>
      </c>
      <c r="W52" s="211">
        <v>0.9007142857142858</v>
      </c>
      <c r="X52" s="211">
        <v>0.9007142857142858</v>
      </c>
      <c r="Y52" s="211">
        <v>0.9007142857142858</v>
      </c>
      <c r="Z52" s="211">
        <v>0.45263157894736844</v>
      </c>
      <c r="AA52" s="211">
        <v>0.5368421052631579</v>
      </c>
      <c r="AB52" s="211">
        <v>0.58421052631578951</v>
      </c>
      <c r="AC52" s="206">
        <v>172</v>
      </c>
      <c r="AD52" s="206">
        <v>204</v>
      </c>
      <c r="AE52" s="212">
        <v>222</v>
      </c>
      <c r="AF52" s="208">
        <v>5.9</v>
      </c>
      <c r="AG52" s="208">
        <v>5.71</v>
      </c>
      <c r="AH52" s="208">
        <v>6.4</v>
      </c>
      <c r="AI52" s="211">
        <v>1.47</v>
      </c>
      <c r="AJ52" s="211">
        <v>1.51</v>
      </c>
      <c r="AK52" s="211">
        <v>1.67</v>
      </c>
      <c r="AL52" s="211">
        <v>9.34</v>
      </c>
      <c r="AM52" s="211">
        <v>8.56</v>
      </c>
      <c r="AN52" s="211">
        <v>7.85</v>
      </c>
      <c r="AO52" s="211">
        <v>70</v>
      </c>
      <c r="AP52" s="211">
        <v>96.2</v>
      </c>
      <c r="AQ52" s="211">
        <v>130</v>
      </c>
      <c r="AR52" s="206">
        <v>31390</v>
      </c>
      <c r="AS52" s="206">
        <v>47152</v>
      </c>
      <c r="AT52" s="206">
        <v>58750</v>
      </c>
      <c r="AU52" s="206">
        <v>60</v>
      </c>
      <c r="AV52" s="206">
        <v>92</v>
      </c>
      <c r="AW52" s="206">
        <v>120</v>
      </c>
      <c r="AX52" s="206">
        <v>1600</v>
      </c>
      <c r="AY52" s="206">
        <v>2200</v>
      </c>
      <c r="AZ52" s="206">
        <v>1900</v>
      </c>
      <c r="BA52" s="206">
        <v>4.6184746332476987</v>
      </c>
      <c r="BB52" s="206">
        <v>4.5559256562029296</v>
      </c>
      <c r="BC52" s="206">
        <v>4.564440602720806</v>
      </c>
      <c r="BD52" s="206">
        <v>137</v>
      </c>
    </row>
    <row r="53" spans="1:56">
      <c r="A53" s="205">
        <v>51</v>
      </c>
      <c r="B53" s="206" t="s">
        <v>146</v>
      </c>
      <c r="C53" s="206" t="s">
        <v>52</v>
      </c>
      <c r="D53" s="207">
        <v>0.75688999999999995</v>
      </c>
      <c r="E53" s="207">
        <v>0.52663000000000004</v>
      </c>
      <c r="F53" s="207">
        <v>0.12845999999999999</v>
      </c>
      <c r="G53" s="206">
        <v>6</v>
      </c>
      <c r="H53" s="206">
        <v>13</v>
      </c>
      <c r="I53" s="206">
        <v>2</v>
      </c>
      <c r="J53" s="208">
        <v>11.990944617042842</v>
      </c>
      <c r="K53" s="208">
        <v>4.0716807847184917</v>
      </c>
      <c r="L53" s="209">
        <v>0.31000000000000022</v>
      </c>
      <c r="M53" s="209">
        <v>0.34200000000000025</v>
      </c>
      <c r="N53" s="209">
        <v>0.35100000000000026</v>
      </c>
      <c r="O53" s="210">
        <v>31769849.999999996</v>
      </c>
      <c r="P53" s="210">
        <v>40969949.999999993</v>
      </c>
      <c r="Q53" s="210">
        <v>56389900</v>
      </c>
      <c r="R53" s="210">
        <v>7835704.7023917409</v>
      </c>
      <c r="S53" s="210">
        <v>4.0716807847184917</v>
      </c>
      <c r="T53" s="210">
        <v>9487236</v>
      </c>
      <c r="U53" s="210">
        <v>71873</v>
      </c>
      <c r="V53" s="210">
        <v>564348.4193645647</v>
      </c>
      <c r="W53" s="211">
        <v>0.9007142857142858</v>
      </c>
      <c r="X53" s="211">
        <v>0.9007142857142858</v>
      </c>
      <c r="Y53" s="211">
        <v>0.9007142857142858</v>
      </c>
      <c r="Z53" s="211">
        <v>0.43684210526315792</v>
      </c>
      <c r="AA53" s="211">
        <v>0.58421052631578951</v>
      </c>
      <c r="AB53" s="211">
        <v>0.51578947368421058</v>
      </c>
      <c r="AC53" s="206">
        <v>166</v>
      </c>
      <c r="AD53" s="206">
        <v>222</v>
      </c>
      <c r="AE53" s="212">
        <v>196</v>
      </c>
      <c r="AF53" s="208">
        <v>5.5</v>
      </c>
      <c r="AG53" s="208">
        <v>6.4</v>
      </c>
      <c r="AH53" s="208">
        <v>6.2</v>
      </c>
      <c r="AI53" s="211">
        <v>1.44</v>
      </c>
      <c r="AJ53" s="211">
        <v>1.46</v>
      </c>
      <c r="AK53" s="211">
        <v>1.65</v>
      </c>
      <c r="AL53" s="211">
        <v>9.34</v>
      </c>
      <c r="AM53" s="211">
        <v>8.17</v>
      </c>
      <c r="AN53" s="211">
        <v>8.76</v>
      </c>
      <c r="AO53" s="211">
        <v>70</v>
      </c>
      <c r="AP53" s="211">
        <v>84.5</v>
      </c>
      <c r="AQ53" s="211">
        <v>120</v>
      </c>
      <c r="AR53" s="206">
        <v>32344</v>
      </c>
      <c r="AS53" s="206">
        <v>42454</v>
      </c>
      <c r="AT53" s="206">
        <v>59399</v>
      </c>
      <c r="AU53" s="206">
        <v>60</v>
      </c>
      <c r="AV53" s="206">
        <v>90</v>
      </c>
      <c r="AW53" s="206">
        <v>112</v>
      </c>
      <c r="AX53" s="206">
        <v>1600</v>
      </c>
      <c r="AY53" s="206">
        <v>1900</v>
      </c>
      <c r="AZ53" s="206">
        <v>2200</v>
      </c>
      <c r="BA53" s="206">
        <v>4.6110200212233927</v>
      </c>
      <c r="BB53" s="206">
        <v>4.5669877904647587</v>
      </c>
      <c r="BC53" s="206">
        <v>4.5556065086865107</v>
      </c>
      <c r="BD53" s="206">
        <v>138</v>
      </c>
    </row>
    <row r="54" spans="1:56">
      <c r="A54" s="205">
        <v>52</v>
      </c>
      <c r="B54" s="206" t="s">
        <v>146</v>
      </c>
      <c r="C54" s="206" t="s">
        <v>52</v>
      </c>
      <c r="D54" s="207">
        <v>0.45136999999999999</v>
      </c>
      <c r="E54" s="207">
        <v>0.25207000000000002</v>
      </c>
      <c r="F54" s="207">
        <v>0.72721000000000002</v>
      </c>
      <c r="G54" s="206">
        <v>4</v>
      </c>
      <c r="H54" s="206">
        <v>7</v>
      </c>
      <c r="I54" s="206">
        <v>11</v>
      </c>
      <c r="J54" s="208">
        <v>11.013510651109085</v>
      </c>
      <c r="K54" s="208">
        <v>3.3819186928108933</v>
      </c>
      <c r="L54" s="209">
        <v>0.2870000000000002</v>
      </c>
      <c r="M54" s="209">
        <v>0.34300000000000025</v>
      </c>
      <c r="N54" s="209">
        <v>0.35000000000000026</v>
      </c>
      <c r="O54" s="210">
        <v>24216849.999999993</v>
      </c>
      <c r="P54" s="210">
        <v>38512950</v>
      </c>
      <c r="Q54" s="210">
        <v>57064210</v>
      </c>
      <c r="R54" s="210">
        <v>7974771.0955608208</v>
      </c>
      <c r="S54" s="210">
        <v>3.3819186928108933</v>
      </c>
      <c r="T54" s="210">
        <v>9322104</v>
      </c>
      <c r="U54" s="210">
        <v>70622</v>
      </c>
      <c r="V54" s="210">
        <v>564120.31726764259</v>
      </c>
      <c r="W54" s="211">
        <v>0.9007142857142858</v>
      </c>
      <c r="X54" s="211">
        <v>0.9007142857142858</v>
      </c>
      <c r="Y54" s="211">
        <v>0.9007142857142858</v>
      </c>
      <c r="Z54" s="211">
        <v>0.40526315789473683</v>
      </c>
      <c r="AA54" s="211">
        <v>0.5</v>
      </c>
      <c r="AB54" s="211">
        <v>0.58947368421052626</v>
      </c>
      <c r="AC54" s="206">
        <v>154</v>
      </c>
      <c r="AD54" s="206">
        <v>190</v>
      </c>
      <c r="AE54" s="212">
        <v>224</v>
      </c>
      <c r="AF54" s="208">
        <v>5.8</v>
      </c>
      <c r="AG54" s="208">
        <v>4.8</v>
      </c>
      <c r="AH54" s="208">
        <v>5.95</v>
      </c>
      <c r="AI54" s="211">
        <v>1.1100000000000001</v>
      </c>
      <c r="AJ54" s="211">
        <v>1.47</v>
      </c>
      <c r="AK54" s="211">
        <v>1.69</v>
      </c>
      <c r="AL54" s="211">
        <v>9.3000000000000007</v>
      </c>
      <c r="AM54" s="211">
        <v>7.95</v>
      </c>
      <c r="AN54" s="211">
        <v>8.7200000000000006</v>
      </c>
      <c r="AO54" s="211">
        <v>52.3</v>
      </c>
      <c r="AP54" s="211">
        <v>79.2</v>
      </c>
      <c r="AQ54" s="211">
        <v>108.2</v>
      </c>
      <c r="AR54" s="206">
        <v>24044</v>
      </c>
      <c r="AS54" s="206">
        <v>39754</v>
      </c>
      <c r="AT54" s="206">
        <v>60140</v>
      </c>
      <c r="AU54" s="206">
        <v>44</v>
      </c>
      <c r="AV54" s="206">
        <v>80</v>
      </c>
      <c r="AW54" s="206">
        <v>126</v>
      </c>
      <c r="AX54" s="206">
        <v>1400</v>
      </c>
      <c r="AY54" s="206">
        <v>1800</v>
      </c>
      <c r="AZ54" s="206">
        <v>1600</v>
      </c>
      <c r="BA54" s="206">
        <v>4.6428492801125829</v>
      </c>
      <c r="BB54" s="206">
        <v>4.5654343665644426</v>
      </c>
      <c r="BC54" s="206">
        <v>4.5564661915499665</v>
      </c>
      <c r="BD54" s="206">
        <v>136</v>
      </c>
    </row>
    <row r="55" spans="1:56">
      <c r="A55" s="205">
        <v>53</v>
      </c>
      <c r="B55" s="206" t="s">
        <v>146</v>
      </c>
      <c r="C55" s="206" t="s">
        <v>52</v>
      </c>
      <c r="D55" s="207">
        <v>0.57393000000000005</v>
      </c>
      <c r="E55" s="207">
        <v>0.82521</v>
      </c>
      <c r="F55" s="207">
        <v>0.61539999999999995</v>
      </c>
      <c r="G55" s="206">
        <v>5</v>
      </c>
      <c r="H55" s="206">
        <v>20</v>
      </c>
      <c r="I55" s="206">
        <v>10</v>
      </c>
      <c r="J55" s="208">
        <v>11.587140736003617</v>
      </c>
      <c r="K55" s="208">
        <v>5.000885762047492</v>
      </c>
      <c r="L55" s="209">
        <v>0.30500000000000022</v>
      </c>
      <c r="M55" s="209">
        <v>0.34900000000000025</v>
      </c>
      <c r="N55" s="209">
        <v>0.34100000000000025</v>
      </c>
      <c r="O55" s="210">
        <v>30901709.999999989</v>
      </c>
      <c r="P55" s="210">
        <v>43313199.999999985</v>
      </c>
      <c r="Q55" s="210">
        <v>53055660</v>
      </c>
      <c r="R55" s="210">
        <v>7655220.1336277993</v>
      </c>
      <c r="S55" s="210">
        <v>5.000885762047492</v>
      </c>
      <c r="T55" s="210">
        <v>9502680</v>
      </c>
      <c r="U55" s="210">
        <v>71990</v>
      </c>
      <c r="V55" s="210">
        <v>513163.6733918438</v>
      </c>
      <c r="W55" s="211">
        <v>0.9007142857142858</v>
      </c>
      <c r="X55" s="211">
        <v>0.9007142857142858</v>
      </c>
      <c r="Y55" s="211">
        <v>0.9007142857142858</v>
      </c>
      <c r="Z55" s="211">
        <v>0.45263157894736844</v>
      </c>
      <c r="AA55" s="211">
        <v>0.46842105263157896</v>
      </c>
      <c r="AB55" s="211">
        <v>0.60526315789473684</v>
      </c>
      <c r="AC55" s="206">
        <v>172</v>
      </c>
      <c r="AD55" s="206">
        <v>178</v>
      </c>
      <c r="AE55" s="212">
        <v>230</v>
      </c>
      <c r="AF55" s="208">
        <v>5.9</v>
      </c>
      <c r="AG55" s="208">
        <v>3.04</v>
      </c>
      <c r="AH55" s="208">
        <v>6.4</v>
      </c>
      <c r="AI55" s="211">
        <v>1.47</v>
      </c>
      <c r="AJ55" s="211">
        <v>1.18</v>
      </c>
      <c r="AK55" s="211">
        <v>1.59</v>
      </c>
      <c r="AL55" s="211">
        <v>9.34</v>
      </c>
      <c r="AM55" s="211">
        <v>9.58</v>
      </c>
      <c r="AN55" s="211">
        <v>9.35</v>
      </c>
      <c r="AO55" s="211">
        <v>70</v>
      </c>
      <c r="AP55" s="211">
        <v>96</v>
      </c>
      <c r="AQ55" s="211">
        <v>121.5</v>
      </c>
      <c r="AR55" s="206">
        <v>31390</v>
      </c>
      <c r="AS55" s="206">
        <v>45029</v>
      </c>
      <c r="AT55" s="206">
        <v>55735</v>
      </c>
      <c r="AU55" s="206">
        <v>60</v>
      </c>
      <c r="AV55" s="206">
        <v>100</v>
      </c>
      <c r="AW55" s="206">
        <v>120</v>
      </c>
      <c r="AX55" s="206">
        <v>1600</v>
      </c>
      <c r="AY55" s="206">
        <v>1000</v>
      </c>
      <c r="AZ55" s="206">
        <v>1800</v>
      </c>
      <c r="BA55" s="206">
        <v>4.6184746332476987</v>
      </c>
      <c r="BB55" s="206">
        <v>4.5584377477552449</v>
      </c>
      <c r="BC55" s="206">
        <v>4.5696597899048559</v>
      </c>
      <c r="BD55" s="206">
        <v>128</v>
      </c>
    </row>
    <row r="56" spans="1:56">
      <c r="A56" s="205">
        <v>54</v>
      </c>
      <c r="B56" s="206" t="s">
        <v>146</v>
      </c>
      <c r="C56" s="206" t="s">
        <v>52</v>
      </c>
      <c r="D56" s="207">
        <v>0.81442000000000003</v>
      </c>
      <c r="E56" s="207">
        <v>0.60448000000000002</v>
      </c>
      <c r="F56" s="207">
        <v>0.68450999999999995</v>
      </c>
      <c r="G56" s="208" t="s">
        <v>182</v>
      </c>
      <c r="H56" s="208" t="s">
        <v>182</v>
      </c>
      <c r="I56" s="208" t="s">
        <v>182</v>
      </c>
      <c r="J56" s="208" t="s">
        <v>183</v>
      </c>
      <c r="K56" s="208" t="s">
        <v>183</v>
      </c>
      <c r="L56" s="209" t="s">
        <v>183</v>
      </c>
      <c r="M56" s="209" t="s">
        <v>183</v>
      </c>
      <c r="N56" s="209" t="s">
        <v>183</v>
      </c>
      <c r="O56" s="210" t="s">
        <v>183</v>
      </c>
      <c r="P56" s="210" t="s">
        <v>183</v>
      </c>
      <c r="Q56" s="210" t="s">
        <v>183</v>
      </c>
      <c r="R56" s="210" t="s">
        <v>183</v>
      </c>
      <c r="S56" s="210" t="s">
        <v>183</v>
      </c>
      <c r="T56" s="210" t="s">
        <v>183</v>
      </c>
      <c r="U56" s="210" t="s">
        <v>183</v>
      </c>
      <c r="V56" s="210" t="s">
        <v>183</v>
      </c>
      <c r="W56" s="211" t="s">
        <v>183</v>
      </c>
      <c r="X56" s="211" t="s">
        <v>183</v>
      </c>
      <c r="Y56" s="211" t="s">
        <v>183</v>
      </c>
      <c r="Z56" s="211" t="s">
        <v>183</v>
      </c>
      <c r="AA56" s="211" t="s">
        <v>183</v>
      </c>
      <c r="AB56" s="211" t="s">
        <v>183</v>
      </c>
      <c r="AC56" s="206" t="s">
        <v>183</v>
      </c>
      <c r="AD56" s="206" t="s">
        <v>183</v>
      </c>
      <c r="AE56" s="212" t="s">
        <v>183</v>
      </c>
      <c r="AF56" s="208" t="s">
        <v>183</v>
      </c>
      <c r="AG56" s="208" t="s">
        <v>183</v>
      </c>
      <c r="AH56" s="208" t="s">
        <v>183</v>
      </c>
      <c r="AI56" s="211" t="s">
        <v>183</v>
      </c>
      <c r="AJ56" s="211" t="s">
        <v>183</v>
      </c>
      <c r="AK56" s="211" t="s">
        <v>183</v>
      </c>
      <c r="AL56" s="211" t="s">
        <v>183</v>
      </c>
      <c r="AM56" s="211" t="s">
        <v>183</v>
      </c>
      <c r="AN56" s="211" t="s">
        <v>183</v>
      </c>
      <c r="AO56" s="211" t="s">
        <v>183</v>
      </c>
      <c r="AP56" s="211" t="s">
        <v>183</v>
      </c>
      <c r="AQ56" s="211" t="s">
        <v>183</v>
      </c>
      <c r="AR56" s="206" t="s">
        <v>183</v>
      </c>
      <c r="AS56" s="206" t="s">
        <v>183</v>
      </c>
      <c r="AT56" s="206" t="s">
        <v>183</v>
      </c>
      <c r="AU56" s="206" t="s">
        <v>183</v>
      </c>
      <c r="AV56" s="206" t="s">
        <v>183</v>
      </c>
      <c r="AW56" s="206" t="s">
        <v>183</v>
      </c>
      <c r="AX56" s="206" t="s">
        <v>183</v>
      </c>
      <c r="AY56" s="206" t="s">
        <v>183</v>
      </c>
      <c r="AZ56" s="206" t="s">
        <v>183</v>
      </c>
      <c r="BA56" s="206" t="s">
        <v>183</v>
      </c>
      <c r="BB56" s="206" t="s">
        <v>183</v>
      </c>
      <c r="BC56" s="206" t="s">
        <v>183</v>
      </c>
      <c r="BD56" s="206" t="s">
        <v>183</v>
      </c>
    </row>
    <row r="57" spans="1:56">
      <c r="A57" s="205">
        <v>55</v>
      </c>
      <c r="B57" s="206" t="s">
        <v>146</v>
      </c>
      <c r="C57" s="206" t="s">
        <v>52</v>
      </c>
      <c r="D57" s="207">
        <v>0.77905000000000002</v>
      </c>
      <c r="E57" s="207">
        <v>0.25297999999999998</v>
      </c>
      <c r="F57" s="207">
        <v>0.72721000000000002</v>
      </c>
      <c r="G57" s="208" t="s">
        <v>182</v>
      </c>
      <c r="H57" s="208" t="s">
        <v>182</v>
      </c>
      <c r="I57" s="208" t="s">
        <v>182</v>
      </c>
      <c r="J57" s="208" t="s">
        <v>183</v>
      </c>
      <c r="K57" s="208" t="s">
        <v>183</v>
      </c>
      <c r="L57" s="209" t="s">
        <v>183</v>
      </c>
      <c r="M57" s="209" t="s">
        <v>183</v>
      </c>
      <c r="N57" s="209" t="s">
        <v>183</v>
      </c>
      <c r="O57" s="210" t="s">
        <v>183</v>
      </c>
      <c r="P57" s="210" t="s">
        <v>183</v>
      </c>
      <c r="Q57" s="210" t="s">
        <v>183</v>
      </c>
      <c r="R57" s="210" t="s">
        <v>183</v>
      </c>
      <c r="S57" s="210" t="s">
        <v>183</v>
      </c>
      <c r="T57" s="210" t="s">
        <v>183</v>
      </c>
      <c r="U57" s="210" t="s">
        <v>183</v>
      </c>
      <c r="V57" s="210" t="s">
        <v>183</v>
      </c>
      <c r="W57" s="211" t="s">
        <v>183</v>
      </c>
      <c r="X57" s="211" t="s">
        <v>183</v>
      </c>
      <c r="Y57" s="211" t="s">
        <v>183</v>
      </c>
      <c r="Z57" s="211" t="s">
        <v>183</v>
      </c>
      <c r="AA57" s="211" t="s">
        <v>183</v>
      </c>
      <c r="AB57" s="211" t="s">
        <v>183</v>
      </c>
      <c r="AC57" s="206" t="s">
        <v>183</v>
      </c>
      <c r="AD57" s="206" t="s">
        <v>183</v>
      </c>
      <c r="AE57" s="212" t="s">
        <v>183</v>
      </c>
      <c r="AF57" s="208" t="s">
        <v>183</v>
      </c>
      <c r="AG57" s="208" t="s">
        <v>183</v>
      </c>
      <c r="AH57" s="208" t="s">
        <v>183</v>
      </c>
      <c r="AI57" s="211" t="s">
        <v>183</v>
      </c>
      <c r="AJ57" s="211" t="s">
        <v>183</v>
      </c>
      <c r="AK57" s="211" t="s">
        <v>183</v>
      </c>
      <c r="AL57" s="211" t="s">
        <v>183</v>
      </c>
      <c r="AM57" s="211" t="s">
        <v>183</v>
      </c>
      <c r="AN57" s="211" t="s">
        <v>183</v>
      </c>
      <c r="AO57" s="211" t="s">
        <v>183</v>
      </c>
      <c r="AP57" s="211" t="s">
        <v>183</v>
      </c>
      <c r="AQ57" s="211" t="s">
        <v>183</v>
      </c>
      <c r="AR57" s="206" t="s">
        <v>183</v>
      </c>
      <c r="AS57" s="206" t="s">
        <v>183</v>
      </c>
      <c r="AT57" s="206" t="s">
        <v>183</v>
      </c>
      <c r="AU57" s="206" t="s">
        <v>183</v>
      </c>
      <c r="AV57" s="206" t="s">
        <v>183</v>
      </c>
      <c r="AW57" s="206" t="s">
        <v>183</v>
      </c>
      <c r="AX57" s="206" t="s">
        <v>183</v>
      </c>
      <c r="AY57" s="206" t="s">
        <v>183</v>
      </c>
      <c r="AZ57" s="206" t="s">
        <v>183</v>
      </c>
      <c r="BA57" s="206" t="s">
        <v>183</v>
      </c>
      <c r="BB57" s="206" t="s">
        <v>183</v>
      </c>
      <c r="BC57" s="206" t="s">
        <v>183</v>
      </c>
      <c r="BD57" s="206" t="s">
        <v>183</v>
      </c>
    </row>
    <row r="58" spans="1:56">
      <c r="A58" s="205">
        <v>56</v>
      </c>
      <c r="B58" s="206" t="s">
        <v>146</v>
      </c>
      <c r="C58" s="206" t="s">
        <v>52</v>
      </c>
      <c r="D58" s="207">
        <v>0.85248999999999997</v>
      </c>
      <c r="E58" s="207">
        <v>2.613E-2</v>
      </c>
      <c r="F58" s="207">
        <v>0.48799999999999999</v>
      </c>
      <c r="G58" s="208" t="s">
        <v>182</v>
      </c>
      <c r="H58" s="208" t="s">
        <v>182</v>
      </c>
      <c r="I58" s="208" t="s">
        <v>182</v>
      </c>
      <c r="J58" s="208" t="s">
        <v>183</v>
      </c>
      <c r="K58" s="208" t="s">
        <v>183</v>
      </c>
      <c r="L58" s="209" t="s">
        <v>183</v>
      </c>
      <c r="M58" s="209" t="s">
        <v>183</v>
      </c>
      <c r="N58" s="209" t="s">
        <v>183</v>
      </c>
      <c r="O58" s="210" t="s">
        <v>183</v>
      </c>
      <c r="P58" s="210" t="s">
        <v>183</v>
      </c>
      <c r="Q58" s="210" t="s">
        <v>183</v>
      </c>
      <c r="R58" s="210" t="s">
        <v>183</v>
      </c>
      <c r="S58" s="210" t="s">
        <v>183</v>
      </c>
      <c r="T58" s="210" t="s">
        <v>183</v>
      </c>
      <c r="U58" s="210" t="s">
        <v>183</v>
      </c>
      <c r="V58" s="210" t="s">
        <v>183</v>
      </c>
      <c r="W58" s="211" t="s">
        <v>183</v>
      </c>
      <c r="X58" s="211" t="s">
        <v>183</v>
      </c>
      <c r="Y58" s="211" t="s">
        <v>183</v>
      </c>
      <c r="Z58" s="211" t="s">
        <v>183</v>
      </c>
      <c r="AA58" s="211" t="s">
        <v>183</v>
      </c>
      <c r="AB58" s="211" t="s">
        <v>183</v>
      </c>
      <c r="AC58" s="206" t="s">
        <v>183</v>
      </c>
      <c r="AD58" s="206" t="s">
        <v>183</v>
      </c>
      <c r="AE58" s="212" t="s">
        <v>183</v>
      </c>
      <c r="AF58" s="208" t="s">
        <v>183</v>
      </c>
      <c r="AG58" s="208" t="s">
        <v>183</v>
      </c>
      <c r="AH58" s="208" t="s">
        <v>183</v>
      </c>
      <c r="AI58" s="211" t="s">
        <v>183</v>
      </c>
      <c r="AJ58" s="211" t="s">
        <v>183</v>
      </c>
      <c r="AK58" s="211" t="s">
        <v>183</v>
      </c>
      <c r="AL58" s="211" t="s">
        <v>183</v>
      </c>
      <c r="AM58" s="211" t="s">
        <v>183</v>
      </c>
      <c r="AN58" s="211" t="s">
        <v>183</v>
      </c>
      <c r="AO58" s="211" t="s">
        <v>183</v>
      </c>
      <c r="AP58" s="211" t="s">
        <v>183</v>
      </c>
      <c r="AQ58" s="211" t="s">
        <v>183</v>
      </c>
      <c r="AR58" s="206" t="s">
        <v>183</v>
      </c>
      <c r="AS58" s="206" t="s">
        <v>183</v>
      </c>
      <c r="AT58" s="206" t="s">
        <v>183</v>
      </c>
      <c r="AU58" s="206" t="s">
        <v>183</v>
      </c>
      <c r="AV58" s="206" t="s">
        <v>183</v>
      </c>
      <c r="AW58" s="206" t="s">
        <v>183</v>
      </c>
      <c r="AX58" s="206" t="s">
        <v>183</v>
      </c>
      <c r="AY58" s="206" t="s">
        <v>183</v>
      </c>
      <c r="AZ58" s="206" t="s">
        <v>183</v>
      </c>
      <c r="BA58" s="206" t="s">
        <v>183</v>
      </c>
      <c r="BB58" s="206" t="s">
        <v>183</v>
      </c>
      <c r="BC58" s="206" t="s">
        <v>183</v>
      </c>
      <c r="BD58" s="206" t="s">
        <v>183</v>
      </c>
    </row>
    <row r="59" spans="1:56">
      <c r="A59" s="205">
        <v>57</v>
      </c>
      <c r="B59" s="206" t="s">
        <v>146</v>
      </c>
      <c r="C59" s="206" t="s">
        <v>52</v>
      </c>
      <c r="D59" s="207">
        <v>0.71819999999999995</v>
      </c>
      <c r="E59" s="207">
        <v>0.21163000000000001</v>
      </c>
      <c r="F59" s="207">
        <v>0.71704000000000001</v>
      </c>
      <c r="G59" s="206">
        <v>6</v>
      </c>
      <c r="H59" s="206">
        <v>6</v>
      </c>
      <c r="I59" s="206">
        <v>11</v>
      </c>
      <c r="J59" s="208">
        <v>11.525647118986045</v>
      </c>
      <c r="K59" s="208">
        <v>3.2963972894963649</v>
      </c>
      <c r="L59" s="209">
        <v>0.31000000000000022</v>
      </c>
      <c r="M59" s="209">
        <v>0.33300000000000024</v>
      </c>
      <c r="N59" s="209">
        <v>0.35000000000000026</v>
      </c>
      <c r="O59" s="210">
        <v>31769849.999999996</v>
      </c>
      <c r="P59" s="210">
        <v>37336319.999999993</v>
      </c>
      <c r="Q59" s="210">
        <v>57064210</v>
      </c>
      <c r="R59" s="210">
        <v>8011756.6593860639</v>
      </c>
      <c r="S59" s="210">
        <v>3.2963972894963649</v>
      </c>
      <c r="T59" s="210">
        <v>9331608</v>
      </c>
      <c r="U59" s="210">
        <v>70694</v>
      </c>
      <c r="V59" s="210">
        <v>566373.48561449023</v>
      </c>
      <c r="W59" s="211">
        <v>0.9007142857142858</v>
      </c>
      <c r="X59" s="211">
        <v>0.9007142857142858</v>
      </c>
      <c r="Y59" s="211">
        <v>0.9007142857142858</v>
      </c>
      <c r="Z59" s="211">
        <v>0.43684210526315792</v>
      </c>
      <c r="AA59" s="211">
        <v>0.5</v>
      </c>
      <c r="AB59" s="211">
        <v>0.58947368421052626</v>
      </c>
      <c r="AC59" s="206">
        <v>166</v>
      </c>
      <c r="AD59" s="206">
        <v>190</v>
      </c>
      <c r="AE59" s="212">
        <v>224</v>
      </c>
      <c r="AF59" s="208">
        <v>5.5</v>
      </c>
      <c r="AG59" s="208">
        <v>5.36</v>
      </c>
      <c r="AH59" s="208">
        <v>5.95</v>
      </c>
      <c r="AI59" s="211">
        <v>1.44</v>
      </c>
      <c r="AJ59" s="211">
        <v>1.39</v>
      </c>
      <c r="AK59" s="211">
        <v>1.69</v>
      </c>
      <c r="AL59" s="211">
        <v>9.34</v>
      </c>
      <c r="AM59" s="211">
        <v>8.82</v>
      </c>
      <c r="AN59" s="211">
        <v>8.7200000000000006</v>
      </c>
      <c r="AO59" s="211">
        <v>70</v>
      </c>
      <c r="AP59" s="211">
        <v>76.400000000000006</v>
      </c>
      <c r="AQ59" s="211">
        <v>108.2</v>
      </c>
      <c r="AR59" s="206">
        <v>32344</v>
      </c>
      <c r="AS59" s="206">
        <v>38461</v>
      </c>
      <c r="AT59" s="206">
        <v>60140</v>
      </c>
      <c r="AU59" s="206">
        <v>60</v>
      </c>
      <c r="AV59" s="206">
        <v>74</v>
      </c>
      <c r="AW59" s="206">
        <v>126</v>
      </c>
      <c r="AX59" s="206">
        <v>1600</v>
      </c>
      <c r="AY59" s="206">
        <v>1830</v>
      </c>
      <c r="AZ59" s="206">
        <v>1600</v>
      </c>
      <c r="BA59" s="206">
        <v>4.6110200212233927</v>
      </c>
      <c r="BB59" s="206">
        <v>4.5790760256129364</v>
      </c>
      <c r="BC59" s="206">
        <v>4.5564661915499665</v>
      </c>
      <c r="BD59" s="206">
        <v>137</v>
      </c>
    </row>
    <row r="60" spans="1:56">
      <c r="A60" s="205">
        <v>58</v>
      </c>
      <c r="B60" s="206" t="s">
        <v>146</v>
      </c>
      <c r="C60" s="206" t="s">
        <v>52</v>
      </c>
      <c r="D60" s="207">
        <v>1</v>
      </c>
      <c r="E60" s="207">
        <v>0.77347999999999995</v>
      </c>
      <c r="F60" s="207">
        <v>0</v>
      </c>
      <c r="G60" s="208" t="s">
        <v>182</v>
      </c>
      <c r="H60" s="208" t="s">
        <v>182</v>
      </c>
      <c r="I60" s="208" t="s">
        <v>182</v>
      </c>
      <c r="J60" s="208" t="s">
        <v>183</v>
      </c>
      <c r="K60" s="208" t="s">
        <v>183</v>
      </c>
      <c r="L60" s="209" t="s">
        <v>183</v>
      </c>
      <c r="M60" s="209" t="s">
        <v>183</v>
      </c>
      <c r="N60" s="209" t="s">
        <v>183</v>
      </c>
      <c r="O60" s="210" t="s">
        <v>183</v>
      </c>
      <c r="P60" s="210" t="s">
        <v>183</v>
      </c>
      <c r="Q60" s="210" t="s">
        <v>183</v>
      </c>
      <c r="R60" s="210" t="s">
        <v>183</v>
      </c>
      <c r="S60" s="210" t="s">
        <v>183</v>
      </c>
      <c r="T60" s="210" t="s">
        <v>183</v>
      </c>
      <c r="U60" s="210" t="s">
        <v>183</v>
      </c>
      <c r="V60" s="210" t="s">
        <v>183</v>
      </c>
      <c r="W60" s="211" t="s">
        <v>183</v>
      </c>
      <c r="X60" s="211" t="s">
        <v>183</v>
      </c>
      <c r="Y60" s="211" t="s">
        <v>183</v>
      </c>
      <c r="Z60" s="211" t="s">
        <v>183</v>
      </c>
      <c r="AA60" s="211" t="s">
        <v>183</v>
      </c>
      <c r="AB60" s="211" t="s">
        <v>183</v>
      </c>
      <c r="AC60" s="206" t="s">
        <v>183</v>
      </c>
      <c r="AD60" s="206" t="s">
        <v>183</v>
      </c>
      <c r="AE60" s="212" t="s">
        <v>183</v>
      </c>
      <c r="AF60" s="208" t="s">
        <v>183</v>
      </c>
      <c r="AG60" s="208" t="s">
        <v>183</v>
      </c>
      <c r="AH60" s="208" t="s">
        <v>183</v>
      </c>
      <c r="AI60" s="211" t="s">
        <v>183</v>
      </c>
      <c r="AJ60" s="211" t="s">
        <v>183</v>
      </c>
      <c r="AK60" s="211" t="s">
        <v>183</v>
      </c>
      <c r="AL60" s="211" t="s">
        <v>183</v>
      </c>
      <c r="AM60" s="211" t="s">
        <v>183</v>
      </c>
      <c r="AN60" s="211" t="s">
        <v>183</v>
      </c>
      <c r="AO60" s="211" t="s">
        <v>183</v>
      </c>
      <c r="AP60" s="211" t="s">
        <v>183</v>
      </c>
      <c r="AQ60" s="211" t="s">
        <v>183</v>
      </c>
      <c r="AR60" s="206" t="s">
        <v>183</v>
      </c>
      <c r="AS60" s="206" t="s">
        <v>183</v>
      </c>
      <c r="AT60" s="206" t="s">
        <v>183</v>
      </c>
      <c r="AU60" s="206" t="s">
        <v>183</v>
      </c>
      <c r="AV60" s="206" t="s">
        <v>183</v>
      </c>
      <c r="AW60" s="206" t="s">
        <v>183</v>
      </c>
      <c r="AX60" s="206" t="s">
        <v>183</v>
      </c>
      <c r="AY60" s="206" t="s">
        <v>183</v>
      </c>
      <c r="AZ60" s="206" t="s">
        <v>183</v>
      </c>
      <c r="BA60" s="206" t="s">
        <v>183</v>
      </c>
      <c r="BB60" s="206" t="s">
        <v>183</v>
      </c>
      <c r="BC60" s="206" t="s">
        <v>183</v>
      </c>
      <c r="BD60" s="206" t="s">
        <v>183</v>
      </c>
    </row>
    <row r="61" spans="1:56">
      <c r="A61" s="205">
        <v>59</v>
      </c>
      <c r="B61" s="206" t="s">
        <v>146</v>
      </c>
      <c r="C61" s="206" t="s">
        <v>52</v>
      </c>
      <c r="D61" s="207">
        <v>0.64700999999999997</v>
      </c>
      <c r="E61" s="207">
        <v>0.40788000000000002</v>
      </c>
      <c r="F61" s="207">
        <v>0.88946999999999998</v>
      </c>
      <c r="G61" s="208" t="s">
        <v>182</v>
      </c>
      <c r="H61" s="208" t="s">
        <v>182</v>
      </c>
      <c r="I61" s="208" t="s">
        <v>182</v>
      </c>
      <c r="J61" s="208" t="s">
        <v>183</v>
      </c>
      <c r="K61" s="208" t="s">
        <v>183</v>
      </c>
      <c r="L61" s="209" t="s">
        <v>183</v>
      </c>
      <c r="M61" s="209" t="s">
        <v>183</v>
      </c>
      <c r="N61" s="209" t="s">
        <v>183</v>
      </c>
      <c r="O61" s="210" t="s">
        <v>183</v>
      </c>
      <c r="P61" s="210" t="s">
        <v>183</v>
      </c>
      <c r="Q61" s="210" t="s">
        <v>183</v>
      </c>
      <c r="R61" s="210" t="s">
        <v>183</v>
      </c>
      <c r="S61" s="210" t="s">
        <v>183</v>
      </c>
      <c r="T61" s="210" t="s">
        <v>183</v>
      </c>
      <c r="U61" s="210" t="s">
        <v>183</v>
      </c>
      <c r="V61" s="210" t="s">
        <v>183</v>
      </c>
      <c r="W61" s="211" t="s">
        <v>183</v>
      </c>
      <c r="X61" s="211" t="s">
        <v>183</v>
      </c>
      <c r="Y61" s="211" t="s">
        <v>183</v>
      </c>
      <c r="Z61" s="211" t="s">
        <v>183</v>
      </c>
      <c r="AA61" s="211" t="s">
        <v>183</v>
      </c>
      <c r="AB61" s="211" t="s">
        <v>183</v>
      </c>
      <c r="AC61" s="206" t="s">
        <v>183</v>
      </c>
      <c r="AD61" s="206" t="s">
        <v>183</v>
      </c>
      <c r="AE61" s="212" t="s">
        <v>183</v>
      </c>
      <c r="AF61" s="208" t="s">
        <v>183</v>
      </c>
      <c r="AG61" s="208" t="s">
        <v>183</v>
      </c>
      <c r="AH61" s="208" t="s">
        <v>183</v>
      </c>
      <c r="AI61" s="211" t="s">
        <v>183</v>
      </c>
      <c r="AJ61" s="211" t="s">
        <v>183</v>
      </c>
      <c r="AK61" s="211" t="s">
        <v>183</v>
      </c>
      <c r="AL61" s="211" t="s">
        <v>183</v>
      </c>
      <c r="AM61" s="211" t="s">
        <v>183</v>
      </c>
      <c r="AN61" s="211" t="s">
        <v>183</v>
      </c>
      <c r="AO61" s="211" t="s">
        <v>183</v>
      </c>
      <c r="AP61" s="211" t="s">
        <v>183</v>
      </c>
      <c r="AQ61" s="211" t="s">
        <v>183</v>
      </c>
      <c r="AR61" s="206" t="s">
        <v>183</v>
      </c>
      <c r="AS61" s="206" t="s">
        <v>183</v>
      </c>
      <c r="AT61" s="206" t="s">
        <v>183</v>
      </c>
      <c r="AU61" s="206" t="s">
        <v>183</v>
      </c>
      <c r="AV61" s="206" t="s">
        <v>183</v>
      </c>
      <c r="AW61" s="206" t="s">
        <v>183</v>
      </c>
      <c r="AX61" s="206" t="s">
        <v>183</v>
      </c>
      <c r="AY61" s="206" t="s">
        <v>183</v>
      </c>
      <c r="AZ61" s="206" t="s">
        <v>183</v>
      </c>
      <c r="BA61" s="206" t="s">
        <v>183</v>
      </c>
      <c r="BB61" s="206" t="s">
        <v>183</v>
      </c>
      <c r="BC61" s="206" t="s">
        <v>183</v>
      </c>
      <c r="BD61" s="206" t="s">
        <v>183</v>
      </c>
    </row>
    <row r="62" spans="1:56">
      <c r="A62" s="205">
        <v>60</v>
      </c>
      <c r="B62" s="206" t="s">
        <v>146</v>
      </c>
      <c r="C62" s="206" t="s">
        <v>52</v>
      </c>
      <c r="D62" s="207">
        <v>0.90912999999999999</v>
      </c>
      <c r="E62" s="207">
        <v>0.96375999999999995</v>
      </c>
      <c r="F62" s="207">
        <v>0.75785999999999998</v>
      </c>
      <c r="G62" s="208" t="s">
        <v>182</v>
      </c>
      <c r="H62" s="208" t="s">
        <v>182</v>
      </c>
      <c r="I62" s="208" t="s">
        <v>182</v>
      </c>
      <c r="J62" s="208" t="s">
        <v>183</v>
      </c>
      <c r="K62" s="208" t="s">
        <v>183</v>
      </c>
      <c r="L62" s="209" t="s">
        <v>183</v>
      </c>
      <c r="M62" s="209" t="s">
        <v>183</v>
      </c>
      <c r="N62" s="209" t="s">
        <v>183</v>
      </c>
      <c r="O62" s="210" t="s">
        <v>183</v>
      </c>
      <c r="P62" s="210" t="s">
        <v>183</v>
      </c>
      <c r="Q62" s="210" t="s">
        <v>183</v>
      </c>
      <c r="R62" s="210" t="s">
        <v>183</v>
      </c>
      <c r="S62" s="210" t="s">
        <v>183</v>
      </c>
      <c r="T62" s="210" t="s">
        <v>183</v>
      </c>
      <c r="U62" s="210" t="s">
        <v>183</v>
      </c>
      <c r="V62" s="210" t="s">
        <v>183</v>
      </c>
      <c r="W62" s="211" t="s">
        <v>183</v>
      </c>
      <c r="X62" s="211" t="s">
        <v>183</v>
      </c>
      <c r="Y62" s="211" t="s">
        <v>183</v>
      </c>
      <c r="Z62" s="211" t="s">
        <v>183</v>
      </c>
      <c r="AA62" s="211" t="s">
        <v>183</v>
      </c>
      <c r="AB62" s="211" t="s">
        <v>183</v>
      </c>
      <c r="AC62" s="206" t="s">
        <v>183</v>
      </c>
      <c r="AD62" s="206" t="s">
        <v>183</v>
      </c>
      <c r="AE62" s="212" t="s">
        <v>183</v>
      </c>
      <c r="AF62" s="208" t="s">
        <v>183</v>
      </c>
      <c r="AG62" s="208" t="s">
        <v>183</v>
      </c>
      <c r="AH62" s="208" t="s">
        <v>183</v>
      </c>
      <c r="AI62" s="211" t="s">
        <v>183</v>
      </c>
      <c r="AJ62" s="211" t="s">
        <v>183</v>
      </c>
      <c r="AK62" s="211" t="s">
        <v>183</v>
      </c>
      <c r="AL62" s="211" t="s">
        <v>183</v>
      </c>
      <c r="AM62" s="211" t="s">
        <v>183</v>
      </c>
      <c r="AN62" s="211" t="s">
        <v>183</v>
      </c>
      <c r="AO62" s="211" t="s">
        <v>183</v>
      </c>
      <c r="AP62" s="211" t="s">
        <v>183</v>
      </c>
      <c r="AQ62" s="211" t="s">
        <v>183</v>
      </c>
      <c r="AR62" s="206" t="s">
        <v>183</v>
      </c>
      <c r="AS62" s="206" t="s">
        <v>183</v>
      </c>
      <c r="AT62" s="206" t="s">
        <v>183</v>
      </c>
      <c r="AU62" s="206" t="s">
        <v>183</v>
      </c>
      <c r="AV62" s="206" t="s">
        <v>183</v>
      </c>
      <c r="AW62" s="206" t="s">
        <v>183</v>
      </c>
      <c r="AX62" s="206" t="s">
        <v>183</v>
      </c>
      <c r="AY62" s="206" t="s">
        <v>183</v>
      </c>
      <c r="AZ62" s="206" t="s">
        <v>183</v>
      </c>
      <c r="BA62" s="206" t="s">
        <v>183</v>
      </c>
      <c r="BB62" s="206" t="s">
        <v>183</v>
      </c>
      <c r="BC62" s="206" t="s">
        <v>183</v>
      </c>
      <c r="BD62" s="206" t="s">
        <v>183</v>
      </c>
    </row>
    <row r="63" spans="1:56">
      <c r="A63" s="205">
        <v>61</v>
      </c>
      <c r="B63" s="206" t="s">
        <v>146</v>
      </c>
      <c r="C63" s="206" t="s">
        <v>52</v>
      </c>
      <c r="D63" s="207">
        <v>0.40144000000000002</v>
      </c>
      <c r="E63" s="207">
        <v>0.89712999999999998</v>
      </c>
      <c r="F63" s="207">
        <v>0.12981999999999999</v>
      </c>
      <c r="G63" s="206">
        <v>3</v>
      </c>
      <c r="H63" s="206">
        <v>22</v>
      </c>
      <c r="I63" s="206">
        <v>2</v>
      </c>
      <c r="J63" s="208">
        <v>11.154891289517876</v>
      </c>
      <c r="K63" s="208">
        <v>4.2883324108552703</v>
      </c>
      <c r="L63" s="209">
        <v>0.2930000000000002</v>
      </c>
      <c r="M63" s="209">
        <v>0.33500000000000024</v>
      </c>
      <c r="N63" s="209">
        <v>0.35100000000000026</v>
      </c>
      <c r="O63" s="210">
        <v>25738369.999999996</v>
      </c>
      <c r="P63" s="210">
        <v>41017269.999999993</v>
      </c>
      <c r="Q63" s="210">
        <v>56389900</v>
      </c>
      <c r="R63" s="210">
        <v>7293602.9076366965</v>
      </c>
      <c r="S63" s="210">
        <v>4.2883324108552703</v>
      </c>
      <c r="T63" s="210">
        <v>8742228</v>
      </c>
      <c r="U63" s="210">
        <v>66229</v>
      </c>
      <c r="V63" s="210">
        <v>510057.76497672871</v>
      </c>
      <c r="W63" s="211">
        <v>0.9007142857142858</v>
      </c>
      <c r="X63" s="211">
        <v>0.9007142857142858</v>
      </c>
      <c r="Y63" s="211">
        <v>0.9007142857142858</v>
      </c>
      <c r="Z63" s="211">
        <v>0.43684210526315792</v>
      </c>
      <c r="AA63" s="211">
        <v>0.43684210526315792</v>
      </c>
      <c r="AB63" s="211">
        <v>0.52105263157894732</v>
      </c>
      <c r="AC63" s="206">
        <v>166</v>
      </c>
      <c r="AD63" s="206">
        <v>166</v>
      </c>
      <c r="AE63" s="212">
        <v>198</v>
      </c>
      <c r="AF63" s="208">
        <v>6.2</v>
      </c>
      <c r="AG63" s="208">
        <v>5.33</v>
      </c>
      <c r="AH63" s="208">
        <v>6.2</v>
      </c>
      <c r="AI63" s="211">
        <v>1.17</v>
      </c>
      <c r="AJ63" s="211">
        <v>1.47</v>
      </c>
      <c r="AK63" s="211">
        <v>1.65</v>
      </c>
      <c r="AL63" s="211">
        <v>9.3000000000000007</v>
      </c>
      <c r="AM63" s="211">
        <v>8.2200000000000006</v>
      </c>
      <c r="AN63" s="211">
        <v>8.76</v>
      </c>
      <c r="AO63" s="211">
        <v>52.3</v>
      </c>
      <c r="AP63" s="211">
        <v>121.6</v>
      </c>
      <c r="AQ63" s="211">
        <v>120</v>
      </c>
      <c r="AR63" s="206">
        <v>25716</v>
      </c>
      <c r="AS63" s="206">
        <v>42506</v>
      </c>
      <c r="AT63" s="206">
        <v>59399</v>
      </c>
      <c r="AU63" s="206">
        <v>50</v>
      </c>
      <c r="AV63" s="206">
        <v>75</v>
      </c>
      <c r="AW63" s="206">
        <v>112</v>
      </c>
      <c r="AX63" s="206">
        <v>1400</v>
      </c>
      <c r="AY63" s="206">
        <v>1600</v>
      </c>
      <c r="AZ63" s="206">
        <v>2200</v>
      </c>
      <c r="BA63" s="206">
        <v>4.6348929887801233</v>
      </c>
      <c r="BB63" s="206">
        <v>4.5774620260465859</v>
      </c>
      <c r="BC63" s="206">
        <v>4.5556065086865107</v>
      </c>
      <c r="BD63" s="206">
        <v>129</v>
      </c>
    </row>
    <row r="64" spans="1:56">
      <c r="A64" s="205">
        <v>62</v>
      </c>
      <c r="B64" s="206" t="s">
        <v>146</v>
      </c>
      <c r="C64" s="206" t="s">
        <v>52</v>
      </c>
      <c r="D64" s="207">
        <v>1</v>
      </c>
      <c r="E64" s="207">
        <v>0.15053</v>
      </c>
      <c r="F64" s="207">
        <v>0.63039999999999996</v>
      </c>
      <c r="G64" s="206">
        <v>7</v>
      </c>
      <c r="H64" s="206">
        <v>4</v>
      </c>
      <c r="I64" s="206">
        <v>10</v>
      </c>
      <c r="J64" s="208">
        <v>11.611771873638107</v>
      </c>
      <c r="K64" s="208">
        <v>4.5450735325309779</v>
      </c>
      <c r="L64" s="209">
        <v>0.30900000000000022</v>
      </c>
      <c r="M64" s="209">
        <v>0.34300000000000025</v>
      </c>
      <c r="N64" s="209">
        <v>0.34100000000000025</v>
      </c>
      <c r="O64" s="210">
        <v>31317579.999999996</v>
      </c>
      <c r="P64" s="210">
        <v>44097619.999999993</v>
      </c>
      <c r="Q64" s="210">
        <v>53055660</v>
      </c>
      <c r="R64" s="210">
        <v>8020162.6868339796</v>
      </c>
      <c r="S64" s="210">
        <v>4.5450735325309779</v>
      </c>
      <c r="T64" s="210">
        <v>9930360</v>
      </c>
      <c r="U64" s="210">
        <v>75230</v>
      </c>
      <c r="V64" s="210">
        <v>558658.29834757233</v>
      </c>
      <c r="W64" s="211">
        <v>0.9007142857142858</v>
      </c>
      <c r="X64" s="211">
        <v>0.9007142857142858</v>
      </c>
      <c r="Y64" s="211">
        <v>0.9007142857142858</v>
      </c>
      <c r="Z64" s="211">
        <v>0.46842105263157896</v>
      </c>
      <c r="AA64" s="211">
        <v>0.48947368421052634</v>
      </c>
      <c r="AB64" s="211">
        <v>0.60526315789473684</v>
      </c>
      <c r="AC64" s="206">
        <v>178</v>
      </c>
      <c r="AD64" s="206">
        <v>186</v>
      </c>
      <c r="AE64" s="212">
        <v>230</v>
      </c>
      <c r="AF64" s="208">
        <v>5.8</v>
      </c>
      <c r="AG64" s="208">
        <v>5.0199999999999996</v>
      </c>
      <c r="AH64" s="208">
        <v>6.4</v>
      </c>
      <c r="AI64" s="211">
        <v>1.4</v>
      </c>
      <c r="AJ64" s="211">
        <v>1.52</v>
      </c>
      <c r="AK64" s="211">
        <v>1.59</v>
      </c>
      <c r="AL64" s="211">
        <v>8.75</v>
      </c>
      <c r="AM64" s="211">
        <v>8.07</v>
      </c>
      <c r="AN64" s="211">
        <v>9.35</v>
      </c>
      <c r="AO64" s="211">
        <v>68</v>
      </c>
      <c r="AP64" s="211">
        <v>110.9</v>
      </c>
      <c r="AQ64" s="211">
        <v>121.5</v>
      </c>
      <c r="AR64" s="206">
        <v>31847</v>
      </c>
      <c r="AS64" s="206">
        <v>45891</v>
      </c>
      <c r="AT64" s="206">
        <v>55735</v>
      </c>
      <c r="AU64" s="206">
        <v>60</v>
      </c>
      <c r="AV64" s="206">
        <v>90</v>
      </c>
      <c r="AW64" s="206">
        <v>120</v>
      </c>
      <c r="AX64" s="206">
        <v>1600</v>
      </c>
      <c r="AY64" s="206">
        <v>1800</v>
      </c>
      <c r="AZ64" s="206">
        <v>1800</v>
      </c>
      <c r="BA64" s="206">
        <v>4.6122758194035134</v>
      </c>
      <c r="BB64" s="206">
        <v>4.5662800660483782</v>
      </c>
      <c r="BC64" s="206">
        <v>4.5696597899048559</v>
      </c>
      <c r="BD64" s="206">
        <v>137</v>
      </c>
    </row>
    <row r="65" spans="1:56">
      <c r="A65" s="205">
        <v>63</v>
      </c>
      <c r="B65" s="206" t="s">
        <v>146</v>
      </c>
      <c r="C65" s="206" t="s">
        <v>52</v>
      </c>
      <c r="D65" s="207">
        <v>0.82121</v>
      </c>
      <c r="E65" s="207">
        <v>0.44078000000000001</v>
      </c>
      <c r="F65" s="207">
        <v>0.37119999999999997</v>
      </c>
      <c r="G65" s="206">
        <v>6</v>
      </c>
      <c r="H65" s="206">
        <v>11</v>
      </c>
      <c r="I65" s="206">
        <v>6</v>
      </c>
      <c r="J65" s="208">
        <v>13.317051102994604</v>
      </c>
      <c r="K65" s="208">
        <v>4.4656410027681988</v>
      </c>
      <c r="L65" s="209">
        <v>0.31000000000000022</v>
      </c>
      <c r="M65" s="209">
        <v>0.35100000000000026</v>
      </c>
      <c r="N65" s="209">
        <v>0.34900000000000025</v>
      </c>
      <c r="O65" s="210">
        <v>31769849.999999996</v>
      </c>
      <c r="P65" s="210">
        <v>45733800</v>
      </c>
      <c r="Q65" s="210">
        <v>64699110.000000007</v>
      </c>
      <c r="R65" s="210">
        <v>8546710.5374097191</v>
      </c>
      <c r="S65" s="210">
        <v>4.4656410027681988</v>
      </c>
      <c r="T65" s="210">
        <v>10442784.000000002</v>
      </c>
      <c r="U65" s="210">
        <v>79112</v>
      </c>
      <c r="V65" s="210">
        <v>536696.77944428206</v>
      </c>
      <c r="W65" s="211">
        <v>0.9007142857142858</v>
      </c>
      <c r="X65" s="211">
        <v>0.9007142857142858</v>
      </c>
      <c r="Y65" s="211">
        <v>0.9007142857142858</v>
      </c>
      <c r="Z65" s="211">
        <v>0.43157894736842106</v>
      </c>
      <c r="AA65" s="211">
        <v>0.58421052631578951</v>
      </c>
      <c r="AB65" s="211">
        <v>0.71578947368421053</v>
      </c>
      <c r="AC65" s="206">
        <v>164</v>
      </c>
      <c r="AD65" s="206">
        <v>222</v>
      </c>
      <c r="AE65" s="212">
        <v>272</v>
      </c>
      <c r="AF65" s="208">
        <v>5.5</v>
      </c>
      <c r="AG65" s="208">
        <v>5.84</v>
      </c>
      <c r="AH65" s="208">
        <v>5.3</v>
      </c>
      <c r="AI65" s="211">
        <v>1.44</v>
      </c>
      <c r="AJ65" s="211">
        <v>1.59</v>
      </c>
      <c r="AK65" s="211">
        <v>1.57</v>
      </c>
      <c r="AL65" s="211">
        <v>9.34</v>
      </c>
      <c r="AM65" s="211">
        <v>9.66</v>
      </c>
      <c r="AN65" s="211">
        <v>9.44</v>
      </c>
      <c r="AO65" s="211">
        <v>70</v>
      </c>
      <c r="AP65" s="211">
        <v>95.1</v>
      </c>
      <c r="AQ65" s="211">
        <v>124.6</v>
      </c>
      <c r="AR65" s="206">
        <v>32344</v>
      </c>
      <c r="AS65" s="206">
        <v>47689</v>
      </c>
      <c r="AT65" s="206">
        <v>68530</v>
      </c>
      <c r="AU65" s="206">
        <v>60</v>
      </c>
      <c r="AV65" s="206">
        <v>100</v>
      </c>
      <c r="AW65" s="206">
        <v>174</v>
      </c>
      <c r="AX65" s="206">
        <v>1600</v>
      </c>
      <c r="AY65" s="206">
        <v>1600</v>
      </c>
      <c r="AZ65" s="206">
        <v>1550</v>
      </c>
      <c r="BA65" s="206">
        <v>4.6110200212233927</v>
      </c>
      <c r="BB65" s="206">
        <v>4.5548372558781534</v>
      </c>
      <c r="BC65" s="206">
        <v>4.5589861088269537</v>
      </c>
      <c r="BD65" s="206">
        <v>125</v>
      </c>
    </row>
    <row r="66" spans="1:56">
      <c r="A66" s="205">
        <v>64</v>
      </c>
      <c r="B66" s="206" t="s">
        <v>146</v>
      </c>
      <c r="C66" s="206" t="s">
        <v>52</v>
      </c>
      <c r="D66" s="207">
        <v>0.66320999999999997</v>
      </c>
      <c r="E66" s="207">
        <v>0.10785</v>
      </c>
      <c r="F66" s="207">
        <v>0.78158000000000005</v>
      </c>
      <c r="G66" s="206">
        <v>5</v>
      </c>
      <c r="H66" s="206">
        <v>3</v>
      </c>
      <c r="I66" s="206">
        <v>12</v>
      </c>
      <c r="J66" s="208">
        <v>12.087220614044067</v>
      </c>
      <c r="K66" s="208">
        <v>4.0826612031177518</v>
      </c>
      <c r="L66" s="209">
        <v>0.30500000000000022</v>
      </c>
      <c r="M66" s="209">
        <v>0.35000000000000026</v>
      </c>
      <c r="N66" s="209">
        <v>0.34300000000000025</v>
      </c>
      <c r="O66" s="210">
        <v>30901709.999999989</v>
      </c>
      <c r="P66" s="210">
        <v>45245129.999999993</v>
      </c>
      <c r="Q66" s="210">
        <v>55433490</v>
      </c>
      <c r="R66" s="210">
        <v>8340511.213125525</v>
      </c>
      <c r="S66" s="210">
        <v>4.0826612031177518</v>
      </c>
      <c r="T66" s="210">
        <v>10141164</v>
      </c>
      <c r="U66" s="210">
        <v>76827</v>
      </c>
      <c r="V66" s="210">
        <v>574080.45452557434</v>
      </c>
      <c r="W66" s="211">
        <v>0.9007142857142858</v>
      </c>
      <c r="X66" s="211">
        <v>0.9007142857142858</v>
      </c>
      <c r="Y66" s="211">
        <v>0.9007142857142858</v>
      </c>
      <c r="Z66" s="211">
        <v>0.45263157894736844</v>
      </c>
      <c r="AA66" s="211">
        <v>0.5368421052631579</v>
      </c>
      <c r="AB66" s="211">
        <v>0.64736842105263159</v>
      </c>
      <c r="AC66" s="206">
        <v>172</v>
      </c>
      <c r="AD66" s="206">
        <v>204</v>
      </c>
      <c r="AE66" s="212">
        <v>246</v>
      </c>
      <c r="AF66" s="208">
        <v>5.9</v>
      </c>
      <c r="AG66" s="208">
        <v>5.71</v>
      </c>
      <c r="AH66" s="208">
        <v>6.2</v>
      </c>
      <c r="AI66" s="211">
        <v>1.47</v>
      </c>
      <c r="AJ66" s="211">
        <v>1.51</v>
      </c>
      <c r="AK66" s="211">
        <v>1.7</v>
      </c>
      <c r="AL66" s="211">
        <v>9.34</v>
      </c>
      <c r="AM66" s="211">
        <v>8.56</v>
      </c>
      <c r="AN66" s="211">
        <v>8.82</v>
      </c>
      <c r="AO66" s="211">
        <v>70</v>
      </c>
      <c r="AP66" s="211">
        <v>96.2</v>
      </c>
      <c r="AQ66" s="211">
        <v>114</v>
      </c>
      <c r="AR66" s="206">
        <v>31390</v>
      </c>
      <c r="AS66" s="206">
        <v>47152</v>
      </c>
      <c r="AT66" s="206">
        <v>58348</v>
      </c>
      <c r="AU66" s="206">
        <v>60</v>
      </c>
      <c r="AV66" s="206">
        <v>92</v>
      </c>
      <c r="AW66" s="206">
        <v>133</v>
      </c>
      <c r="AX66" s="206">
        <v>1600</v>
      </c>
      <c r="AY66" s="206">
        <v>2200</v>
      </c>
      <c r="AZ66" s="206">
        <v>1950</v>
      </c>
      <c r="BA66" s="206">
        <v>4.6184746332476987</v>
      </c>
      <c r="BB66" s="206">
        <v>4.5559256562029296</v>
      </c>
      <c r="BC66" s="206">
        <v>4.5665885686767789</v>
      </c>
      <c r="BD66" s="206">
        <v>139</v>
      </c>
    </row>
    <row r="67" spans="1:56">
      <c r="A67" s="205">
        <v>65</v>
      </c>
      <c r="B67" s="206" t="s">
        <v>146</v>
      </c>
      <c r="C67" s="206" t="s">
        <v>52</v>
      </c>
      <c r="D67" s="207">
        <v>0.81232000000000004</v>
      </c>
      <c r="E67" s="207">
        <v>0.62802999999999998</v>
      </c>
      <c r="F67" s="207">
        <v>0.76163000000000003</v>
      </c>
      <c r="G67" s="206">
        <v>6</v>
      </c>
      <c r="H67" s="206">
        <v>16</v>
      </c>
      <c r="I67" s="206">
        <v>12</v>
      </c>
      <c r="J67" s="208">
        <v>12.601220277181877</v>
      </c>
      <c r="K67" s="208">
        <v>4.7617900713557759</v>
      </c>
      <c r="L67" s="209">
        <v>0.31000000000000022</v>
      </c>
      <c r="M67" s="209">
        <v>0.35400000000000026</v>
      </c>
      <c r="N67" s="209">
        <v>0.34300000000000025</v>
      </c>
      <c r="O67" s="210">
        <v>31769849.999999996</v>
      </c>
      <c r="P67" s="210">
        <v>48030640</v>
      </c>
      <c r="Q67" s="210">
        <v>55433490</v>
      </c>
      <c r="R67" s="210">
        <v>8265232.4490925791</v>
      </c>
      <c r="S67" s="210">
        <v>4.7617900713557759</v>
      </c>
      <c r="T67" s="210">
        <v>10300092</v>
      </c>
      <c r="U67" s="210">
        <v>78031</v>
      </c>
      <c r="V67" s="210">
        <v>547642.3446570721</v>
      </c>
      <c r="W67" s="211">
        <v>0.9007142857142858</v>
      </c>
      <c r="X67" s="211">
        <v>0.9007142857142858</v>
      </c>
      <c r="Y67" s="211">
        <v>0.9007142857142858</v>
      </c>
      <c r="Z67" s="211">
        <v>0.43684210526315792</v>
      </c>
      <c r="AA67" s="211">
        <v>0.6</v>
      </c>
      <c r="AB67" s="211">
        <v>0.64210526315789473</v>
      </c>
      <c r="AC67" s="206">
        <v>166</v>
      </c>
      <c r="AD67" s="206">
        <v>228</v>
      </c>
      <c r="AE67" s="212">
        <v>244</v>
      </c>
      <c r="AF67" s="208">
        <v>5.5</v>
      </c>
      <c r="AG67" s="208">
        <v>6.35</v>
      </c>
      <c r="AH67" s="208">
        <v>6.2</v>
      </c>
      <c r="AI67" s="211">
        <v>1.44</v>
      </c>
      <c r="AJ67" s="211">
        <v>1.54</v>
      </c>
      <c r="AK67" s="211">
        <v>1.7</v>
      </c>
      <c r="AL67" s="211">
        <v>9.34</v>
      </c>
      <c r="AM67" s="211">
        <v>9.02</v>
      </c>
      <c r="AN67" s="211">
        <v>8.82</v>
      </c>
      <c r="AO67" s="211">
        <v>70</v>
      </c>
      <c r="AP67" s="211">
        <v>106.1</v>
      </c>
      <c r="AQ67" s="211">
        <v>114</v>
      </c>
      <c r="AR67" s="206">
        <v>32344</v>
      </c>
      <c r="AS67" s="206">
        <v>50213</v>
      </c>
      <c r="AT67" s="206">
        <v>58348</v>
      </c>
      <c r="AU67" s="206">
        <v>60</v>
      </c>
      <c r="AV67" s="206">
        <v>110</v>
      </c>
      <c r="AW67" s="206">
        <v>133</v>
      </c>
      <c r="AX67" s="206">
        <v>1600</v>
      </c>
      <c r="AY67" s="206">
        <v>1900</v>
      </c>
      <c r="AZ67" s="206">
        <v>1950</v>
      </c>
      <c r="BA67" s="206">
        <v>4.6110200212233927</v>
      </c>
      <c r="BB67" s="206">
        <v>4.5506655398390832</v>
      </c>
      <c r="BC67" s="206">
        <v>4.5665885686767789</v>
      </c>
      <c r="BD67" s="206">
        <v>134</v>
      </c>
    </row>
    <row r="68" spans="1:56">
      <c r="A68" s="205">
        <v>66</v>
      </c>
      <c r="B68" s="206" t="s">
        <v>146</v>
      </c>
      <c r="C68" s="206" t="s">
        <v>52</v>
      </c>
      <c r="D68" s="207">
        <v>0.75688999999999995</v>
      </c>
      <c r="E68" s="207">
        <v>0.65849999999999997</v>
      </c>
      <c r="F68" s="207">
        <v>0.71862000000000004</v>
      </c>
      <c r="G68" s="206">
        <v>6</v>
      </c>
      <c r="H68" s="206">
        <v>16</v>
      </c>
      <c r="I68" s="206">
        <v>11</v>
      </c>
      <c r="J68" s="208">
        <v>12.985654732542782</v>
      </c>
      <c r="K68" s="208">
        <v>4.2838111357129751</v>
      </c>
      <c r="L68" s="209">
        <v>0.31000000000000022</v>
      </c>
      <c r="M68" s="209">
        <v>0.35400000000000026</v>
      </c>
      <c r="N68" s="209">
        <v>0.35000000000000026</v>
      </c>
      <c r="O68" s="210">
        <v>31769849.999999996</v>
      </c>
      <c r="P68" s="210">
        <v>48030640</v>
      </c>
      <c r="Q68" s="210">
        <v>57064210</v>
      </c>
      <c r="R68" s="210">
        <v>8008348.7438382097</v>
      </c>
      <c r="S68" s="210">
        <v>4.2838111357129751</v>
      </c>
      <c r="T68" s="210">
        <v>9655668</v>
      </c>
      <c r="U68" s="210">
        <v>73149</v>
      </c>
      <c r="V68" s="210">
        <v>525701.31850895286</v>
      </c>
      <c r="W68" s="211">
        <v>0.9007142857142858</v>
      </c>
      <c r="X68" s="211">
        <v>0.9007142857142858</v>
      </c>
      <c r="Y68" s="211">
        <v>0.9007142857142858</v>
      </c>
      <c r="Z68" s="211">
        <v>0.43684210526315792</v>
      </c>
      <c r="AA68" s="211">
        <v>0.6</v>
      </c>
      <c r="AB68" s="211">
        <v>0.58421052631578951</v>
      </c>
      <c r="AC68" s="206">
        <v>166</v>
      </c>
      <c r="AD68" s="206">
        <v>228</v>
      </c>
      <c r="AE68" s="212">
        <v>222</v>
      </c>
      <c r="AF68" s="208">
        <v>5.5</v>
      </c>
      <c r="AG68" s="208">
        <v>6.35</v>
      </c>
      <c r="AH68" s="208">
        <v>5.95</v>
      </c>
      <c r="AI68" s="211">
        <v>1.44</v>
      </c>
      <c r="AJ68" s="211">
        <v>1.54</v>
      </c>
      <c r="AK68" s="211">
        <v>1.69</v>
      </c>
      <c r="AL68" s="211">
        <v>9.34</v>
      </c>
      <c r="AM68" s="211">
        <v>9.02</v>
      </c>
      <c r="AN68" s="211">
        <v>8.7200000000000006</v>
      </c>
      <c r="AO68" s="211">
        <v>70</v>
      </c>
      <c r="AP68" s="211">
        <v>106.1</v>
      </c>
      <c r="AQ68" s="211">
        <v>108.2</v>
      </c>
      <c r="AR68" s="206">
        <v>32344</v>
      </c>
      <c r="AS68" s="206">
        <v>50213</v>
      </c>
      <c r="AT68" s="206">
        <v>60140</v>
      </c>
      <c r="AU68" s="206">
        <v>60</v>
      </c>
      <c r="AV68" s="206">
        <v>110</v>
      </c>
      <c r="AW68" s="206">
        <v>126</v>
      </c>
      <c r="AX68" s="206">
        <v>1600</v>
      </c>
      <c r="AY68" s="206">
        <v>1900</v>
      </c>
      <c r="AZ68" s="206">
        <v>1600</v>
      </c>
      <c r="BA68" s="206">
        <v>4.6110200212233927</v>
      </c>
      <c r="BB68" s="206">
        <v>4.5506655398390832</v>
      </c>
      <c r="BC68" s="206">
        <v>4.5564661915499665</v>
      </c>
      <c r="BD68" s="206">
        <v>128</v>
      </c>
    </row>
    <row r="69" spans="1:56">
      <c r="A69" s="205">
        <v>67</v>
      </c>
      <c r="B69" s="206" t="s">
        <v>146</v>
      </c>
      <c r="C69" s="206" t="s">
        <v>52</v>
      </c>
      <c r="D69" s="207">
        <v>0.76756999999999997</v>
      </c>
      <c r="E69" s="207">
        <v>0.49020999999999998</v>
      </c>
      <c r="F69" s="207">
        <v>0.61462000000000006</v>
      </c>
      <c r="G69" s="206">
        <v>6</v>
      </c>
      <c r="H69" s="206">
        <v>12</v>
      </c>
      <c r="I69" s="206">
        <v>10</v>
      </c>
      <c r="J69" s="208">
        <v>12.249733824919153</v>
      </c>
      <c r="K69" s="208">
        <v>4.1811741699085392</v>
      </c>
      <c r="L69" s="209">
        <v>0.31000000000000022</v>
      </c>
      <c r="M69" s="209">
        <v>0.35500000000000026</v>
      </c>
      <c r="N69" s="209">
        <v>0.34100000000000025</v>
      </c>
      <c r="O69" s="210">
        <v>31769849.999999996</v>
      </c>
      <c r="P69" s="210">
        <v>47135200</v>
      </c>
      <c r="Q69" s="210">
        <v>53055660</v>
      </c>
      <c r="R69" s="210">
        <v>8195101.6019561999</v>
      </c>
      <c r="S69" s="210">
        <v>4.1811741699085392</v>
      </c>
      <c r="T69" s="210">
        <v>9960324</v>
      </c>
      <c r="U69" s="210">
        <v>75457</v>
      </c>
      <c r="V69" s="210">
        <v>559501.99051219737</v>
      </c>
      <c r="W69" s="211">
        <v>0.9007142857142858</v>
      </c>
      <c r="X69" s="211">
        <v>0.9007142857142858</v>
      </c>
      <c r="Y69" s="211">
        <v>0.9007142857142858</v>
      </c>
      <c r="Z69" s="211">
        <v>0.43684210526315792</v>
      </c>
      <c r="AA69" s="211">
        <v>0.58421052631578951</v>
      </c>
      <c r="AB69" s="211">
        <v>0.60526315789473684</v>
      </c>
      <c r="AC69" s="206">
        <v>166</v>
      </c>
      <c r="AD69" s="206">
        <v>222</v>
      </c>
      <c r="AE69" s="212">
        <v>230</v>
      </c>
      <c r="AF69" s="208">
        <v>5.5</v>
      </c>
      <c r="AG69" s="208">
        <v>5.51</v>
      </c>
      <c r="AH69" s="208">
        <v>6.4</v>
      </c>
      <c r="AI69" s="211">
        <v>1.44</v>
      </c>
      <c r="AJ69" s="211">
        <v>1.48</v>
      </c>
      <c r="AK69" s="211">
        <v>1.59</v>
      </c>
      <c r="AL69" s="211">
        <v>9.34</v>
      </c>
      <c r="AM69" s="211">
        <v>9.2899999999999991</v>
      </c>
      <c r="AN69" s="211">
        <v>9.35</v>
      </c>
      <c r="AO69" s="211">
        <v>70</v>
      </c>
      <c r="AP69" s="211">
        <v>99.2</v>
      </c>
      <c r="AQ69" s="211">
        <v>121.5</v>
      </c>
      <c r="AR69" s="206">
        <v>32344</v>
      </c>
      <c r="AS69" s="206">
        <v>49229</v>
      </c>
      <c r="AT69" s="206">
        <v>55735</v>
      </c>
      <c r="AU69" s="206">
        <v>60</v>
      </c>
      <c r="AV69" s="206">
        <v>105</v>
      </c>
      <c r="AW69" s="206">
        <v>120</v>
      </c>
      <c r="AX69" s="206">
        <v>1600</v>
      </c>
      <c r="AY69" s="206">
        <v>1600</v>
      </c>
      <c r="AZ69" s="206">
        <v>1800</v>
      </c>
      <c r="BA69" s="206">
        <v>4.6110200212233927</v>
      </c>
      <c r="BB69" s="206">
        <v>4.5502803747769036</v>
      </c>
      <c r="BC69" s="206">
        <v>4.5696597899048559</v>
      </c>
      <c r="BD69" s="206">
        <v>135</v>
      </c>
    </row>
    <row r="70" spans="1:56">
      <c r="A70" s="205">
        <v>68</v>
      </c>
      <c r="B70" s="206" t="s">
        <v>146</v>
      </c>
      <c r="C70" s="206" t="s">
        <v>52</v>
      </c>
      <c r="D70" s="207">
        <v>0.45774999999999999</v>
      </c>
      <c r="E70" s="207">
        <v>0.64346000000000003</v>
      </c>
      <c r="F70" s="207">
        <v>0.64964</v>
      </c>
      <c r="G70" s="208" t="s">
        <v>182</v>
      </c>
      <c r="H70" s="208" t="s">
        <v>182</v>
      </c>
      <c r="I70" s="208" t="s">
        <v>182</v>
      </c>
      <c r="J70" s="208" t="s">
        <v>183</v>
      </c>
      <c r="K70" s="208" t="s">
        <v>183</v>
      </c>
      <c r="L70" s="209" t="s">
        <v>183</v>
      </c>
      <c r="M70" s="209" t="s">
        <v>183</v>
      </c>
      <c r="N70" s="209" t="s">
        <v>183</v>
      </c>
      <c r="O70" s="210" t="s">
        <v>183</v>
      </c>
      <c r="P70" s="210" t="s">
        <v>183</v>
      </c>
      <c r="Q70" s="210" t="s">
        <v>183</v>
      </c>
      <c r="R70" s="210" t="s">
        <v>183</v>
      </c>
      <c r="S70" s="210" t="s">
        <v>183</v>
      </c>
      <c r="T70" s="210" t="s">
        <v>183</v>
      </c>
      <c r="U70" s="210" t="s">
        <v>183</v>
      </c>
      <c r="V70" s="210" t="s">
        <v>183</v>
      </c>
      <c r="W70" s="211" t="s">
        <v>183</v>
      </c>
      <c r="X70" s="211" t="s">
        <v>183</v>
      </c>
      <c r="Y70" s="211" t="s">
        <v>183</v>
      </c>
      <c r="Z70" s="211" t="s">
        <v>183</v>
      </c>
      <c r="AA70" s="211" t="s">
        <v>183</v>
      </c>
      <c r="AB70" s="211" t="s">
        <v>183</v>
      </c>
      <c r="AC70" s="206" t="s">
        <v>183</v>
      </c>
      <c r="AD70" s="206" t="s">
        <v>183</v>
      </c>
      <c r="AE70" s="212" t="s">
        <v>183</v>
      </c>
      <c r="AF70" s="208" t="s">
        <v>183</v>
      </c>
      <c r="AG70" s="208" t="s">
        <v>183</v>
      </c>
      <c r="AH70" s="208" t="s">
        <v>183</v>
      </c>
      <c r="AI70" s="211" t="s">
        <v>183</v>
      </c>
      <c r="AJ70" s="211" t="s">
        <v>183</v>
      </c>
      <c r="AK70" s="211" t="s">
        <v>183</v>
      </c>
      <c r="AL70" s="211" t="s">
        <v>183</v>
      </c>
      <c r="AM70" s="211" t="s">
        <v>183</v>
      </c>
      <c r="AN70" s="211" t="s">
        <v>183</v>
      </c>
      <c r="AO70" s="211" t="s">
        <v>183</v>
      </c>
      <c r="AP70" s="211" t="s">
        <v>183</v>
      </c>
      <c r="AQ70" s="211" t="s">
        <v>183</v>
      </c>
      <c r="AR70" s="206" t="s">
        <v>183</v>
      </c>
      <c r="AS70" s="206" t="s">
        <v>183</v>
      </c>
      <c r="AT70" s="206" t="s">
        <v>183</v>
      </c>
      <c r="AU70" s="206" t="s">
        <v>183</v>
      </c>
      <c r="AV70" s="206" t="s">
        <v>183</v>
      </c>
      <c r="AW70" s="206" t="s">
        <v>183</v>
      </c>
      <c r="AX70" s="206" t="s">
        <v>183</v>
      </c>
      <c r="AY70" s="206" t="s">
        <v>183</v>
      </c>
      <c r="AZ70" s="206" t="s">
        <v>183</v>
      </c>
      <c r="BA70" s="206" t="s">
        <v>183</v>
      </c>
      <c r="BB70" s="206" t="s">
        <v>183</v>
      </c>
      <c r="BC70" s="206" t="s">
        <v>183</v>
      </c>
      <c r="BD70" s="206" t="s">
        <v>183</v>
      </c>
    </row>
    <row r="71" spans="1:56">
      <c r="A71" s="205">
        <v>69</v>
      </c>
      <c r="B71" s="206" t="s">
        <v>146</v>
      </c>
      <c r="C71" s="206" t="s">
        <v>52</v>
      </c>
      <c r="D71" s="207">
        <v>0.73021000000000003</v>
      </c>
      <c r="E71" s="207">
        <v>0.47454000000000002</v>
      </c>
      <c r="F71" s="207">
        <v>0.52022999999999997</v>
      </c>
      <c r="G71" s="206">
        <v>6</v>
      </c>
      <c r="H71" s="206">
        <v>12</v>
      </c>
      <c r="I71" s="206">
        <v>8</v>
      </c>
      <c r="J71" s="208">
        <v>12.438542977002481</v>
      </c>
      <c r="K71" s="208">
        <v>4.0449328540300016</v>
      </c>
      <c r="L71" s="209">
        <v>0.31000000000000022</v>
      </c>
      <c r="M71" s="209">
        <v>0.35500000000000026</v>
      </c>
      <c r="N71" s="209">
        <v>0.34500000000000025</v>
      </c>
      <c r="O71" s="210">
        <v>31769849.999999996</v>
      </c>
      <c r="P71" s="210">
        <v>47135200</v>
      </c>
      <c r="Q71" s="210">
        <v>53893770</v>
      </c>
      <c r="R71" s="210">
        <v>8198811.1143056843</v>
      </c>
      <c r="S71" s="210">
        <v>4.0449328540300016</v>
      </c>
      <c r="T71" s="210">
        <v>9895380</v>
      </c>
      <c r="U71" s="210">
        <v>74965</v>
      </c>
      <c r="V71" s="210">
        <v>559501.99051219737</v>
      </c>
      <c r="W71" s="211">
        <v>0.9007142857142858</v>
      </c>
      <c r="X71" s="211">
        <v>0.9007142857142858</v>
      </c>
      <c r="Y71" s="211">
        <v>0.9007142857142858</v>
      </c>
      <c r="Z71" s="211">
        <v>0.43684210526315792</v>
      </c>
      <c r="AA71" s="211">
        <v>0.58421052631578951</v>
      </c>
      <c r="AB71" s="211">
        <v>0.60526315789473684</v>
      </c>
      <c r="AC71" s="206">
        <v>166</v>
      </c>
      <c r="AD71" s="206">
        <v>222</v>
      </c>
      <c r="AE71" s="212">
        <v>230</v>
      </c>
      <c r="AF71" s="208">
        <v>5.5</v>
      </c>
      <c r="AG71" s="208">
        <v>5.51</v>
      </c>
      <c r="AH71" s="208">
        <v>5.05</v>
      </c>
      <c r="AI71" s="211">
        <v>1.44</v>
      </c>
      <c r="AJ71" s="211">
        <v>1.48</v>
      </c>
      <c r="AK71" s="211">
        <v>1.57</v>
      </c>
      <c r="AL71" s="211">
        <v>9.34</v>
      </c>
      <c r="AM71" s="211">
        <v>9.2899999999999991</v>
      </c>
      <c r="AN71" s="211">
        <v>8.9700000000000006</v>
      </c>
      <c r="AO71" s="211">
        <v>70</v>
      </c>
      <c r="AP71" s="211">
        <v>99.2</v>
      </c>
      <c r="AQ71" s="211">
        <v>115.2</v>
      </c>
      <c r="AR71" s="206">
        <v>32344</v>
      </c>
      <c r="AS71" s="206">
        <v>49229</v>
      </c>
      <c r="AT71" s="206">
        <v>56656</v>
      </c>
      <c r="AU71" s="206">
        <v>60</v>
      </c>
      <c r="AV71" s="206">
        <v>105</v>
      </c>
      <c r="AW71" s="206">
        <v>120</v>
      </c>
      <c r="AX71" s="206">
        <v>1600</v>
      </c>
      <c r="AY71" s="206">
        <v>1600</v>
      </c>
      <c r="AZ71" s="206">
        <v>1900</v>
      </c>
      <c r="BA71" s="206">
        <v>4.6110200212233927</v>
      </c>
      <c r="BB71" s="206">
        <v>4.5502803747769036</v>
      </c>
      <c r="BC71" s="206">
        <v>4.5644184627972111</v>
      </c>
      <c r="BD71" s="206">
        <v>134</v>
      </c>
    </row>
    <row r="72" spans="1:56">
      <c r="A72" s="205">
        <v>70</v>
      </c>
      <c r="B72" s="206" t="s">
        <v>146</v>
      </c>
      <c r="C72" s="206" t="s">
        <v>52</v>
      </c>
      <c r="D72" s="207">
        <v>0.62661</v>
      </c>
      <c r="E72" s="207">
        <v>0.32807999999999998</v>
      </c>
      <c r="F72" s="207">
        <v>0.85097999999999996</v>
      </c>
      <c r="G72" s="206">
        <v>5</v>
      </c>
      <c r="H72" s="206">
        <v>8</v>
      </c>
      <c r="I72" s="206">
        <v>13</v>
      </c>
      <c r="J72" s="208">
        <v>11.302699440970144</v>
      </c>
      <c r="K72" s="208">
        <v>4.0665132440239171</v>
      </c>
      <c r="L72" s="209">
        <v>0.30500000000000022</v>
      </c>
      <c r="M72" s="209">
        <v>0.33800000000000024</v>
      </c>
      <c r="N72" s="209">
        <v>0.34500000000000025</v>
      </c>
      <c r="O72" s="210">
        <v>30901709.999999989</v>
      </c>
      <c r="P72" s="210">
        <v>39009809.999999993</v>
      </c>
      <c r="Q72" s="210">
        <v>55799310</v>
      </c>
      <c r="R72" s="210">
        <v>8100239.9953025049</v>
      </c>
      <c r="S72" s="210">
        <v>4.0665132440239171</v>
      </c>
      <c r="T72" s="210">
        <v>9848124</v>
      </c>
      <c r="U72" s="210">
        <v>74607</v>
      </c>
      <c r="V72" s="210">
        <v>576117.19818220311</v>
      </c>
      <c r="W72" s="211">
        <v>0.9007142857142858</v>
      </c>
      <c r="X72" s="211">
        <v>0.9007142857142858</v>
      </c>
      <c r="Y72" s="211">
        <v>0.9007142857142858</v>
      </c>
      <c r="Z72" s="211">
        <v>0.45263157894736844</v>
      </c>
      <c r="AA72" s="211">
        <v>0.51578947368421058</v>
      </c>
      <c r="AB72" s="211">
        <v>0.58421052631578951</v>
      </c>
      <c r="AC72" s="206">
        <v>172</v>
      </c>
      <c r="AD72" s="206">
        <v>196</v>
      </c>
      <c r="AE72" s="212">
        <v>222</v>
      </c>
      <c r="AF72" s="208">
        <v>5.9</v>
      </c>
      <c r="AG72" s="208">
        <v>5.5</v>
      </c>
      <c r="AH72" s="208">
        <v>6.4</v>
      </c>
      <c r="AI72" s="211">
        <v>1.47</v>
      </c>
      <c r="AJ72" s="211">
        <v>1.47</v>
      </c>
      <c r="AK72" s="211">
        <v>1.67</v>
      </c>
      <c r="AL72" s="211">
        <v>9.34</v>
      </c>
      <c r="AM72" s="211">
        <v>9.15</v>
      </c>
      <c r="AN72" s="211">
        <v>7.85</v>
      </c>
      <c r="AO72" s="211">
        <v>70</v>
      </c>
      <c r="AP72" s="211">
        <v>79.2</v>
      </c>
      <c r="AQ72" s="211">
        <v>130</v>
      </c>
      <c r="AR72" s="206">
        <v>31390</v>
      </c>
      <c r="AS72" s="206">
        <v>40300</v>
      </c>
      <c r="AT72" s="206">
        <v>58750</v>
      </c>
      <c r="AU72" s="206">
        <v>60</v>
      </c>
      <c r="AV72" s="206">
        <v>80</v>
      </c>
      <c r="AW72" s="206">
        <v>120</v>
      </c>
      <c r="AX72" s="206">
        <v>1600</v>
      </c>
      <c r="AY72" s="206">
        <v>1800</v>
      </c>
      <c r="AZ72" s="206">
        <v>1900</v>
      </c>
      <c r="BA72" s="206">
        <v>4.6184746332476987</v>
      </c>
      <c r="BB72" s="206">
        <v>4.5735241744558648</v>
      </c>
      <c r="BC72" s="206">
        <v>4.564440602720806</v>
      </c>
      <c r="BD72" s="206">
        <v>141</v>
      </c>
    </row>
    <row r="73" spans="1:56">
      <c r="A73" s="205">
        <v>71</v>
      </c>
      <c r="B73" s="206" t="s">
        <v>146</v>
      </c>
      <c r="C73" s="206" t="s">
        <v>52</v>
      </c>
      <c r="D73" s="207">
        <v>0.94789999999999996</v>
      </c>
      <c r="E73" s="207">
        <v>0.28753000000000001</v>
      </c>
      <c r="F73" s="207">
        <v>0.42720000000000002</v>
      </c>
      <c r="G73" s="206">
        <v>7</v>
      </c>
      <c r="H73" s="206">
        <v>7</v>
      </c>
      <c r="I73" s="206">
        <v>7</v>
      </c>
      <c r="J73" s="208">
        <v>12.228277320613007</v>
      </c>
      <c r="K73" s="208">
        <v>4.5773641567462553</v>
      </c>
      <c r="L73" s="209">
        <v>0.30900000000000022</v>
      </c>
      <c r="M73" s="209">
        <v>0.33600000000000024</v>
      </c>
      <c r="N73" s="209">
        <v>0.34800000000000025</v>
      </c>
      <c r="O73" s="210">
        <v>31317579.999999996</v>
      </c>
      <c r="P73" s="210">
        <v>38512950</v>
      </c>
      <c r="Q73" s="210">
        <v>64763719.999999993</v>
      </c>
      <c r="R73" s="210">
        <v>8687493.9925954379</v>
      </c>
      <c r="S73" s="210">
        <v>4.5773641567462553</v>
      </c>
      <c r="T73" s="210">
        <v>10776744</v>
      </c>
      <c r="U73" s="210">
        <v>81642</v>
      </c>
      <c r="V73" s="210">
        <v>559063.72347925825</v>
      </c>
      <c r="W73" s="211">
        <v>0.9007142857142858</v>
      </c>
      <c r="X73" s="211">
        <v>0.9007142857142858</v>
      </c>
      <c r="Y73" s="211">
        <v>0.9007142857142858</v>
      </c>
      <c r="Z73" s="211">
        <v>0.46842105263157896</v>
      </c>
      <c r="AA73" s="211">
        <v>0.5</v>
      </c>
      <c r="AB73" s="211">
        <v>0.73157894736842111</v>
      </c>
      <c r="AC73" s="206">
        <v>178</v>
      </c>
      <c r="AD73" s="206">
        <v>190</v>
      </c>
      <c r="AE73" s="212">
        <v>278</v>
      </c>
      <c r="AF73" s="208">
        <v>5.8</v>
      </c>
      <c r="AG73" s="208">
        <v>4.8</v>
      </c>
      <c r="AH73" s="208">
        <v>5.6</v>
      </c>
      <c r="AI73" s="211">
        <v>1.4</v>
      </c>
      <c r="AJ73" s="211">
        <v>1.47</v>
      </c>
      <c r="AK73" s="211">
        <v>1.62</v>
      </c>
      <c r="AL73" s="211">
        <v>8.75</v>
      </c>
      <c r="AM73" s="211">
        <v>7.95</v>
      </c>
      <c r="AN73" s="211">
        <v>9</v>
      </c>
      <c r="AO73" s="211">
        <v>68</v>
      </c>
      <c r="AP73" s="211">
        <v>79.2</v>
      </c>
      <c r="AQ73" s="211">
        <v>128</v>
      </c>
      <c r="AR73" s="206">
        <v>31847</v>
      </c>
      <c r="AS73" s="206">
        <v>39754</v>
      </c>
      <c r="AT73" s="206">
        <v>68601</v>
      </c>
      <c r="AU73" s="206">
        <v>60</v>
      </c>
      <c r="AV73" s="206">
        <v>80</v>
      </c>
      <c r="AW73" s="206">
        <v>174</v>
      </c>
      <c r="AX73" s="206">
        <v>1600</v>
      </c>
      <c r="AY73" s="206">
        <v>1800</v>
      </c>
      <c r="AZ73" s="206">
        <v>1600</v>
      </c>
      <c r="BA73" s="206">
        <v>4.6122758194035134</v>
      </c>
      <c r="BB73" s="206">
        <v>4.5759064953131174</v>
      </c>
      <c r="BC73" s="206">
        <v>4.560264892130526</v>
      </c>
      <c r="BD73" s="206">
        <v>130</v>
      </c>
    </row>
    <row r="74" spans="1:56">
      <c r="A74" s="205">
        <v>72</v>
      </c>
      <c r="B74" s="206" t="s">
        <v>146</v>
      </c>
      <c r="C74" s="206" t="s">
        <v>52</v>
      </c>
      <c r="D74" s="207">
        <v>0.63907000000000003</v>
      </c>
      <c r="E74" s="207">
        <v>0.37487999999999999</v>
      </c>
      <c r="F74" s="207">
        <v>0.59814000000000001</v>
      </c>
      <c r="G74" s="206">
        <v>5</v>
      </c>
      <c r="H74" s="206">
        <v>9</v>
      </c>
      <c r="I74" s="206">
        <v>9</v>
      </c>
      <c r="J74" s="208">
        <v>10.791564285667496</v>
      </c>
      <c r="K74" s="208">
        <v>3.745468035508829</v>
      </c>
      <c r="L74" s="209">
        <v>0.30500000000000022</v>
      </c>
      <c r="M74" s="209">
        <v>0.33500000000000024</v>
      </c>
      <c r="N74" s="209">
        <v>0.34300000000000025</v>
      </c>
      <c r="O74" s="210">
        <v>30901709.999999989</v>
      </c>
      <c r="P74" s="210">
        <v>38149859.999999993</v>
      </c>
      <c r="Q74" s="210">
        <v>52044650.000000007</v>
      </c>
      <c r="R74" s="210">
        <v>8475842.583066985</v>
      </c>
      <c r="S74" s="210">
        <v>3.745468035508829</v>
      </c>
      <c r="T74" s="210">
        <v>10368996.000000002</v>
      </c>
      <c r="U74" s="210">
        <v>78553</v>
      </c>
      <c r="V74" s="210">
        <v>643453.1611757786</v>
      </c>
      <c r="W74" s="211">
        <v>0.9007142857142858</v>
      </c>
      <c r="X74" s="211">
        <v>0.9007142857142858</v>
      </c>
      <c r="Y74" s="211">
        <v>0.9007142857142858</v>
      </c>
      <c r="Z74" s="211">
        <v>0.45263157894736844</v>
      </c>
      <c r="AA74" s="211">
        <v>0.55263157894736847</v>
      </c>
      <c r="AB74" s="211">
        <v>0.62631578947368416</v>
      </c>
      <c r="AC74" s="206">
        <v>172</v>
      </c>
      <c r="AD74" s="206">
        <v>210</v>
      </c>
      <c r="AE74" s="212">
        <v>238</v>
      </c>
      <c r="AF74" s="208">
        <v>5.9</v>
      </c>
      <c r="AG74" s="208">
        <v>5.5</v>
      </c>
      <c r="AH74" s="208">
        <v>6.5</v>
      </c>
      <c r="AI74" s="211">
        <v>1.47</v>
      </c>
      <c r="AJ74" s="211">
        <v>1.39</v>
      </c>
      <c r="AK74" s="211">
        <v>1.55</v>
      </c>
      <c r="AL74" s="211">
        <v>9.34</v>
      </c>
      <c r="AM74" s="211">
        <v>8.9</v>
      </c>
      <c r="AN74" s="211">
        <v>8.89</v>
      </c>
      <c r="AO74" s="211">
        <v>70</v>
      </c>
      <c r="AP74" s="211">
        <v>79.2</v>
      </c>
      <c r="AQ74" s="211">
        <v>111.8</v>
      </c>
      <c r="AR74" s="206">
        <v>31390</v>
      </c>
      <c r="AS74" s="206">
        <v>39355</v>
      </c>
      <c r="AT74" s="206">
        <v>54624</v>
      </c>
      <c r="AU74" s="206">
        <v>60</v>
      </c>
      <c r="AV74" s="206">
        <v>80</v>
      </c>
      <c r="AW74" s="206">
        <v>116</v>
      </c>
      <c r="AX74" s="206">
        <v>1600</v>
      </c>
      <c r="AY74" s="206">
        <v>1800</v>
      </c>
      <c r="AZ74" s="206">
        <v>2200</v>
      </c>
      <c r="BA74" s="206">
        <v>4.6184746332476987</v>
      </c>
      <c r="BB74" s="206">
        <v>4.5763663091804778</v>
      </c>
      <c r="BC74" s="206">
        <v>4.5672596776334693</v>
      </c>
      <c r="BD74" s="206">
        <v>154</v>
      </c>
    </row>
    <row r="75" spans="1:56">
      <c r="A75" s="205">
        <v>73</v>
      </c>
      <c r="B75" s="206" t="s">
        <v>146</v>
      </c>
      <c r="C75" s="206" t="s">
        <v>52</v>
      </c>
      <c r="D75" s="207">
        <v>0.75004000000000004</v>
      </c>
      <c r="E75" s="207">
        <v>0.16449</v>
      </c>
      <c r="F75" s="207">
        <v>0.70679999999999998</v>
      </c>
      <c r="G75" s="206">
        <v>6</v>
      </c>
      <c r="H75" s="206">
        <v>4</v>
      </c>
      <c r="I75" s="206">
        <v>11</v>
      </c>
      <c r="J75" s="208">
        <v>12.318906762849217</v>
      </c>
      <c r="K75" s="208">
        <v>3.7688568336322419</v>
      </c>
      <c r="L75" s="209">
        <v>0.31000000000000022</v>
      </c>
      <c r="M75" s="209">
        <v>0.34300000000000025</v>
      </c>
      <c r="N75" s="209">
        <v>0.35000000000000026</v>
      </c>
      <c r="O75" s="210">
        <v>31769849.999999996</v>
      </c>
      <c r="P75" s="210">
        <v>44097619.999999993</v>
      </c>
      <c r="Q75" s="210">
        <v>57064210</v>
      </c>
      <c r="R75" s="210">
        <v>7910711.7169787455</v>
      </c>
      <c r="S75" s="210">
        <v>3.7688568336322419</v>
      </c>
      <c r="T75" s="210">
        <v>9307188</v>
      </c>
      <c r="U75" s="210">
        <v>70509</v>
      </c>
      <c r="V75" s="210">
        <v>525508.04451341333</v>
      </c>
      <c r="W75" s="211">
        <v>0.9007142857142858</v>
      </c>
      <c r="X75" s="211">
        <v>0.9007142857142858</v>
      </c>
      <c r="Y75" s="211">
        <v>0.9007142857142858</v>
      </c>
      <c r="Z75" s="211">
        <v>0.43684210526315792</v>
      </c>
      <c r="AA75" s="211">
        <v>0.48947368421052634</v>
      </c>
      <c r="AB75" s="211">
        <v>0.58947368421052626</v>
      </c>
      <c r="AC75" s="206">
        <v>166</v>
      </c>
      <c r="AD75" s="206">
        <v>186</v>
      </c>
      <c r="AE75" s="212">
        <v>224</v>
      </c>
      <c r="AF75" s="208">
        <v>5.5</v>
      </c>
      <c r="AG75" s="208">
        <v>5.0199999999999996</v>
      </c>
      <c r="AH75" s="208">
        <v>5.95</v>
      </c>
      <c r="AI75" s="211">
        <v>1.44</v>
      </c>
      <c r="AJ75" s="211">
        <v>1.52</v>
      </c>
      <c r="AK75" s="211">
        <v>1.69</v>
      </c>
      <c r="AL75" s="211">
        <v>9.34</v>
      </c>
      <c r="AM75" s="211">
        <v>8.07</v>
      </c>
      <c r="AN75" s="211">
        <v>8.7200000000000006</v>
      </c>
      <c r="AO75" s="211">
        <v>70</v>
      </c>
      <c r="AP75" s="211">
        <v>110.9</v>
      </c>
      <c r="AQ75" s="211">
        <v>108.2</v>
      </c>
      <c r="AR75" s="206">
        <v>32344</v>
      </c>
      <c r="AS75" s="206">
        <v>45891</v>
      </c>
      <c r="AT75" s="206">
        <v>60140</v>
      </c>
      <c r="AU75" s="206">
        <v>60</v>
      </c>
      <c r="AV75" s="206">
        <v>90</v>
      </c>
      <c r="AW75" s="206">
        <v>126</v>
      </c>
      <c r="AX75" s="206">
        <v>1600</v>
      </c>
      <c r="AY75" s="206">
        <v>1800</v>
      </c>
      <c r="AZ75" s="206">
        <v>1600</v>
      </c>
      <c r="BA75" s="206">
        <v>4.6110200212233927</v>
      </c>
      <c r="BB75" s="206">
        <v>4.5662800660483782</v>
      </c>
      <c r="BC75" s="206">
        <v>4.5564661915499665</v>
      </c>
      <c r="BD75" s="206">
        <v>129</v>
      </c>
    </row>
    <row r="76" spans="1:56">
      <c r="A76" s="205">
        <v>74</v>
      </c>
      <c r="B76" s="206" t="s">
        <v>146</v>
      </c>
      <c r="C76" s="206" t="s">
        <v>52</v>
      </c>
      <c r="D76" s="207">
        <v>0.82362999999999997</v>
      </c>
      <c r="E76" s="207">
        <v>0.28523999999999999</v>
      </c>
      <c r="F76" s="207">
        <v>0.51026000000000005</v>
      </c>
      <c r="G76" s="206">
        <v>6</v>
      </c>
      <c r="H76" s="206">
        <v>7</v>
      </c>
      <c r="I76" s="206">
        <v>8</v>
      </c>
      <c r="J76" s="208">
        <v>11.202295878369702</v>
      </c>
      <c r="K76" s="208">
        <v>4.1898488137515582</v>
      </c>
      <c r="L76" s="209">
        <v>0.31000000000000022</v>
      </c>
      <c r="M76" s="209">
        <v>0.33600000000000024</v>
      </c>
      <c r="N76" s="209">
        <v>0.34500000000000025</v>
      </c>
      <c r="O76" s="210">
        <v>31769849.999999996</v>
      </c>
      <c r="P76" s="210">
        <v>38512950</v>
      </c>
      <c r="Q76" s="210">
        <v>53893770</v>
      </c>
      <c r="R76" s="210">
        <v>8085528.9175986592</v>
      </c>
      <c r="S76" s="210">
        <v>4.1898488137515582</v>
      </c>
      <c r="T76" s="210">
        <v>9918744</v>
      </c>
      <c r="U76" s="210">
        <v>75142</v>
      </c>
      <c r="V76" s="210">
        <v>582280.59790640383</v>
      </c>
      <c r="W76" s="211">
        <v>0.9007142857142858</v>
      </c>
      <c r="X76" s="211">
        <v>0.9007142857142858</v>
      </c>
      <c r="Y76" s="211">
        <v>0.9007142857142858</v>
      </c>
      <c r="Z76" s="211">
        <v>0.43684210526315792</v>
      </c>
      <c r="AA76" s="211">
        <v>0.5</v>
      </c>
      <c r="AB76" s="211">
        <v>0.61052631578947369</v>
      </c>
      <c r="AC76" s="206">
        <v>166</v>
      </c>
      <c r="AD76" s="206">
        <v>190</v>
      </c>
      <c r="AE76" s="212">
        <v>232</v>
      </c>
      <c r="AF76" s="208">
        <v>5.5</v>
      </c>
      <c r="AG76" s="208">
        <v>4.8</v>
      </c>
      <c r="AH76" s="208">
        <v>5.05</v>
      </c>
      <c r="AI76" s="211">
        <v>1.44</v>
      </c>
      <c r="AJ76" s="211">
        <v>1.47</v>
      </c>
      <c r="AK76" s="211">
        <v>1.57</v>
      </c>
      <c r="AL76" s="211">
        <v>9.34</v>
      </c>
      <c r="AM76" s="211">
        <v>7.95</v>
      </c>
      <c r="AN76" s="211">
        <v>8.9700000000000006</v>
      </c>
      <c r="AO76" s="211">
        <v>70</v>
      </c>
      <c r="AP76" s="211">
        <v>79.2</v>
      </c>
      <c r="AQ76" s="211">
        <v>115.2</v>
      </c>
      <c r="AR76" s="206">
        <v>32344</v>
      </c>
      <c r="AS76" s="206">
        <v>39754</v>
      </c>
      <c r="AT76" s="206">
        <v>56656</v>
      </c>
      <c r="AU76" s="206">
        <v>60</v>
      </c>
      <c r="AV76" s="206">
        <v>80</v>
      </c>
      <c r="AW76" s="206">
        <v>120</v>
      </c>
      <c r="AX76" s="206">
        <v>1600</v>
      </c>
      <c r="AY76" s="206">
        <v>1800</v>
      </c>
      <c r="AZ76" s="206">
        <v>1900</v>
      </c>
      <c r="BA76" s="206">
        <v>4.6110200212233927</v>
      </c>
      <c r="BB76" s="206">
        <v>4.5759064953131174</v>
      </c>
      <c r="BC76" s="206">
        <v>4.5644184627972111</v>
      </c>
      <c r="BD76" s="206">
        <v>141</v>
      </c>
    </row>
    <row r="77" spans="1:56">
      <c r="A77" s="205">
        <v>75</v>
      </c>
      <c r="B77" s="206" t="s">
        <v>146</v>
      </c>
      <c r="C77" s="206" t="s">
        <v>52</v>
      </c>
      <c r="D77" s="207">
        <v>0.93940000000000001</v>
      </c>
      <c r="E77" s="207">
        <v>0.56433</v>
      </c>
      <c r="F77" s="207">
        <v>0</v>
      </c>
      <c r="G77" s="208" t="s">
        <v>182</v>
      </c>
      <c r="H77" s="208" t="s">
        <v>182</v>
      </c>
      <c r="I77" s="208" t="s">
        <v>182</v>
      </c>
      <c r="J77" s="208" t="s">
        <v>183</v>
      </c>
      <c r="K77" s="208" t="s">
        <v>183</v>
      </c>
      <c r="L77" s="209" t="s">
        <v>183</v>
      </c>
      <c r="M77" s="209" t="s">
        <v>183</v>
      </c>
      <c r="N77" s="209" t="s">
        <v>183</v>
      </c>
      <c r="O77" s="210" t="s">
        <v>183</v>
      </c>
      <c r="P77" s="210" t="s">
        <v>183</v>
      </c>
      <c r="Q77" s="210" t="s">
        <v>183</v>
      </c>
      <c r="R77" s="210" t="s">
        <v>183</v>
      </c>
      <c r="S77" s="210" t="s">
        <v>183</v>
      </c>
      <c r="T77" s="210" t="s">
        <v>183</v>
      </c>
      <c r="U77" s="210" t="s">
        <v>183</v>
      </c>
      <c r="V77" s="210" t="s">
        <v>183</v>
      </c>
      <c r="W77" s="211" t="s">
        <v>183</v>
      </c>
      <c r="X77" s="211" t="s">
        <v>183</v>
      </c>
      <c r="Y77" s="211" t="s">
        <v>183</v>
      </c>
      <c r="Z77" s="211" t="s">
        <v>183</v>
      </c>
      <c r="AA77" s="211" t="s">
        <v>183</v>
      </c>
      <c r="AB77" s="211" t="s">
        <v>183</v>
      </c>
      <c r="AC77" s="206" t="s">
        <v>183</v>
      </c>
      <c r="AD77" s="206" t="s">
        <v>183</v>
      </c>
      <c r="AE77" s="212" t="s">
        <v>183</v>
      </c>
      <c r="AF77" s="208" t="s">
        <v>183</v>
      </c>
      <c r="AG77" s="208" t="s">
        <v>183</v>
      </c>
      <c r="AH77" s="208" t="s">
        <v>183</v>
      </c>
      <c r="AI77" s="211" t="s">
        <v>183</v>
      </c>
      <c r="AJ77" s="211" t="s">
        <v>183</v>
      </c>
      <c r="AK77" s="211" t="s">
        <v>183</v>
      </c>
      <c r="AL77" s="211" t="s">
        <v>183</v>
      </c>
      <c r="AM77" s="211" t="s">
        <v>183</v>
      </c>
      <c r="AN77" s="211" t="s">
        <v>183</v>
      </c>
      <c r="AO77" s="211" t="s">
        <v>183</v>
      </c>
      <c r="AP77" s="211" t="s">
        <v>183</v>
      </c>
      <c r="AQ77" s="211" t="s">
        <v>183</v>
      </c>
      <c r="AR77" s="206" t="s">
        <v>183</v>
      </c>
      <c r="AS77" s="206" t="s">
        <v>183</v>
      </c>
      <c r="AT77" s="206" t="s">
        <v>183</v>
      </c>
      <c r="AU77" s="206" t="s">
        <v>183</v>
      </c>
      <c r="AV77" s="206" t="s">
        <v>183</v>
      </c>
      <c r="AW77" s="206" t="s">
        <v>183</v>
      </c>
      <c r="AX77" s="206" t="s">
        <v>183</v>
      </c>
      <c r="AY77" s="206" t="s">
        <v>183</v>
      </c>
      <c r="AZ77" s="206" t="s">
        <v>183</v>
      </c>
      <c r="BA77" s="206" t="s">
        <v>183</v>
      </c>
      <c r="BB77" s="206" t="s">
        <v>183</v>
      </c>
      <c r="BC77" s="206" t="s">
        <v>183</v>
      </c>
      <c r="BD77" s="206" t="s">
        <v>183</v>
      </c>
    </row>
    <row r="78" spans="1:56">
      <c r="A78" s="205">
        <v>76</v>
      </c>
      <c r="B78" s="206" t="s">
        <v>146</v>
      </c>
      <c r="C78" s="206" t="s">
        <v>52</v>
      </c>
      <c r="D78" s="207">
        <v>0.76214000000000004</v>
      </c>
      <c r="E78" s="207">
        <v>0.32534999999999997</v>
      </c>
      <c r="F78" s="207">
        <v>8.3470000000000003E-2</v>
      </c>
      <c r="G78" s="206">
        <v>6</v>
      </c>
      <c r="H78" s="206">
        <v>8</v>
      </c>
      <c r="I78" s="206">
        <v>2</v>
      </c>
      <c r="J78" s="208">
        <v>11.712451359419376</v>
      </c>
      <c r="K78" s="208">
        <v>4.2937271044125778</v>
      </c>
      <c r="L78" s="209">
        <v>0.31000000000000022</v>
      </c>
      <c r="M78" s="209">
        <v>0.33800000000000024</v>
      </c>
      <c r="N78" s="209">
        <v>0.35100000000000026</v>
      </c>
      <c r="O78" s="210">
        <v>31769849.999999996</v>
      </c>
      <c r="P78" s="210">
        <v>39009809.999999993</v>
      </c>
      <c r="Q78" s="210">
        <v>56389900</v>
      </c>
      <c r="R78" s="210">
        <v>7488097.3254653998</v>
      </c>
      <c r="S78" s="210">
        <v>4.2937271044125778</v>
      </c>
      <c r="T78" s="210">
        <v>9083580</v>
      </c>
      <c r="U78" s="210">
        <v>68815</v>
      </c>
      <c r="V78" s="210">
        <v>539976.10230624117</v>
      </c>
      <c r="W78" s="211">
        <v>0.9007142857142858</v>
      </c>
      <c r="X78" s="211">
        <v>0.9007142857142858</v>
      </c>
      <c r="Y78" s="211">
        <v>0.9007142857142858</v>
      </c>
      <c r="Z78" s="211">
        <v>0.43684210526315792</v>
      </c>
      <c r="AA78" s="211">
        <v>0.51578947368421058</v>
      </c>
      <c r="AB78" s="211">
        <v>0.52105263157894732</v>
      </c>
      <c r="AC78" s="206">
        <v>166</v>
      </c>
      <c r="AD78" s="206">
        <v>196</v>
      </c>
      <c r="AE78" s="212">
        <v>198</v>
      </c>
      <c r="AF78" s="208">
        <v>5.5</v>
      </c>
      <c r="AG78" s="208">
        <v>5.5</v>
      </c>
      <c r="AH78" s="208">
        <v>6.2</v>
      </c>
      <c r="AI78" s="211">
        <v>1.44</v>
      </c>
      <c r="AJ78" s="211">
        <v>1.47</v>
      </c>
      <c r="AK78" s="211">
        <v>1.65</v>
      </c>
      <c r="AL78" s="211">
        <v>9.34</v>
      </c>
      <c r="AM78" s="211">
        <v>9.15</v>
      </c>
      <c r="AN78" s="211">
        <v>8.76</v>
      </c>
      <c r="AO78" s="211">
        <v>70</v>
      </c>
      <c r="AP78" s="211">
        <v>79.2</v>
      </c>
      <c r="AQ78" s="211">
        <v>120</v>
      </c>
      <c r="AR78" s="206">
        <v>32344</v>
      </c>
      <c r="AS78" s="206">
        <v>40300</v>
      </c>
      <c r="AT78" s="206">
        <v>59399</v>
      </c>
      <c r="AU78" s="206">
        <v>60</v>
      </c>
      <c r="AV78" s="206">
        <v>80</v>
      </c>
      <c r="AW78" s="206">
        <v>112</v>
      </c>
      <c r="AX78" s="206">
        <v>1600</v>
      </c>
      <c r="AY78" s="206">
        <v>1800</v>
      </c>
      <c r="AZ78" s="206">
        <v>2200</v>
      </c>
      <c r="BA78" s="206">
        <v>4.6110200212233927</v>
      </c>
      <c r="BB78" s="206">
        <v>4.5735241744558648</v>
      </c>
      <c r="BC78" s="206">
        <v>4.5556065086865107</v>
      </c>
      <c r="BD78" s="206">
        <v>133</v>
      </c>
    </row>
    <row r="79" spans="1:56">
      <c r="A79" s="205">
        <v>77</v>
      </c>
      <c r="B79" s="206" t="s">
        <v>146</v>
      </c>
      <c r="C79" s="206" t="s">
        <v>52</v>
      </c>
      <c r="D79" s="207">
        <v>0.82226999999999995</v>
      </c>
      <c r="E79" s="207">
        <v>0.56052999999999997</v>
      </c>
      <c r="F79" s="207">
        <v>0.54774</v>
      </c>
      <c r="G79" s="206">
        <v>6</v>
      </c>
      <c r="H79" s="206">
        <v>14</v>
      </c>
      <c r="I79" s="206">
        <v>9</v>
      </c>
      <c r="J79" s="208">
        <v>12.229001620381935</v>
      </c>
      <c r="K79" s="208">
        <v>3.9550620191718009</v>
      </c>
      <c r="L79" s="209">
        <v>0.31000000000000022</v>
      </c>
      <c r="M79" s="209">
        <v>0.35400000000000026</v>
      </c>
      <c r="N79" s="209">
        <v>0.34300000000000025</v>
      </c>
      <c r="O79" s="210">
        <v>31769849.999999996</v>
      </c>
      <c r="P79" s="210">
        <v>47381809.999999993</v>
      </c>
      <c r="Q79" s="210">
        <v>52044650.000000007</v>
      </c>
      <c r="R79" s="210">
        <v>8464280.1573530994</v>
      </c>
      <c r="S79" s="210">
        <v>3.9550620191718009</v>
      </c>
      <c r="T79" s="210">
        <v>10308012</v>
      </c>
      <c r="U79" s="210">
        <v>78091</v>
      </c>
      <c r="V79" s="210">
        <v>596957.58402790176</v>
      </c>
      <c r="W79" s="211">
        <v>0.9007142857142858</v>
      </c>
      <c r="X79" s="211">
        <v>0.9007142857142858</v>
      </c>
      <c r="Y79" s="211">
        <v>0.9007142857142858</v>
      </c>
      <c r="Z79" s="211">
        <v>0.43684210526315792</v>
      </c>
      <c r="AA79" s="211">
        <v>0.58947368421052626</v>
      </c>
      <c r="AB79" s="211">
        <v>0.62105263157894741</v>
      </c>
      <c r="AC79" s="206">
        <v>166</v>
      </c>
      <c r="AD79" s="206">
        <v>224</v>
      </c>
      <c r="AE79" s="212">
        <v>236</v>
      </c>
      <c r="AF79" s="208">
        <v>5.5</v>
      </c>
      <c r="AG79" s="208">
        <v>5.47</v>
      </c>
      <c r="AH79" s="208">
        <v>6.5</v>
      </c>
      <c r="AI79" s="211">
        <v>1.44</v>
      </c>
      <c r="AJ79" s="211">
        <v>1.55</v>
      </c>
      <c r="AK79" s="211">
        <v>1.55</v>
      </c>
      <c r="AL79" s="211">
        <v>9.34</v>
      </c>
      <c r="AM79" s="211">
        <v>8.43</v>
      </c>
      <c r="AN79" s="211">
        <v>8.89</v>
      </c>
      <c r="AO79" s="211">
        <v>70</v>
      </c>
      <c r="AP79" s="211">
        <v>100</v>
      </c>
      <c r="AQ79" s="211">
        <v>111.8</v>
      </c>
      <c r="AR79" s="206">
        <v>32344</v>
      </c>
      <c r="AS79" s="206">
        <v>49500</v>
      </c>
      <c r="AT79" s="206">
        <v>54624</v>
      </c>
      <c r="AU79" s="206">
        <v>60</v>
      </c>
      <c r="AV79" s="206">
        <v>104</v>
      </c>
      <c r="AW79" s="206">
        <v>116</v>
      </c>
      <c r="AX79" s="206">
        <v>1600</v>
      </c>
      <c r="AY79" s="206">
        <v>1900</v>
      </c>
      <c r="AZ79" s="206">
        <v>2200</v>
      </c>
      <c r="BA79" s="206">
        <v>4.6110200212233927</v>
      </c>
      <c r="BB79" s="206">
        <v>4.5506512781850228</v>
      </c>
      <c r="BC79" s="206">
        <v>4.5672596776334693</v>
      </c>
      <c r="BD79" s="206">
        <v>143</v>
      </c>
    </row>
    <row r="80" spans="1:56">
      <c r="A80" s="205">
        <v>78</v>
      </c>
      <c r="B80" s="206" t="s">
        <v>146</v>
      </c>
      <c r="C80" s="206" t="s">
        <v>52</v>
      </c>
      <c r="D80" s="207">
        <v>0.66895000000000004</v>
      </c>
      <c r="E80" s="207">
        <v>0.52034999999999998</v>
      </c>
      <c r="F80" s="207">
        <v>0.75812000000000002</v>
      </c>
      <c r="G80" s="206">
        <v>5</v>
      </c>
      <c r="H80" s="206">
        <v>13</v>
      </c>
      <c r="I80" s="206">
        <v>12</v>
      </c>
      <c r="J80" s="208">
        <v>11.49964102104869</v>
      </c>
      <c r="K80" s="208">
        <v>3.8468279878555389</v>
      </c>
      <c r="L80" s="209">
        <v>0.30500000000000022</v>
      </c>
      <c r="M80" s="209">
        <v>0.34200000000000025</v>
      </c>
      <c r="N80" s="209">
        <v>0.34300000000000025</v>
      </c>
      <c r="O80" s="210">
        <v>30901709.999999989</v>
      </c>
      <c r="P80" s="210">
        <v>40969949.999999993</v>
      </c>
      <c r="Q80" s="210">
        <v>55433490</v>
      </c>
      <c r="R80" s="210">
        <v>8611538.9568951055</v>
      </c>
      <c r="S80" s="210">
        <v>3.8468279878555389</v>
      </c>
      <c r="T80" s="210">
        <v>10478952</v>
      </c>
      <c r="U80" s="210">
        <v>79386</v>
      </c>
      <c r="V80" s="210">
        <v>611496.11318490421</v>
      </c>
      <c r="W80" s="211">
        <v>0.9007142857142858</v>
      </c>
      <c r="X80" s="211">
        <v>0.9007142857142858</v>
      </c>
      <c r="Y80" s="211">
        <v>0.9007142857142858</v>
      </c>
      <c r="Z80" s="211">
        <v>0.45263157894736844</v>
      </c>
      <c r="AA80" s="211">
        <v>0.58421052631578951</v>
      </c>
      <c r="AB80" s="211">
        <v>0.64736842105263159</v>
      </c>
      <c r="AC80" s="206">
        <v>172</v>
      </c>
      <c r="AD80" s="206">
        <v>222</v>
      </c>
      <c r="AE80" s="212">
        <v>246</v>
      </c>
      <c r="AF80" s="208">
        <v>5.9</v>
      </c>
      <c r="AG80" s="208">
        <v>6.4</v>
      </c>
      <c r="AH80" s="208">
        <v>6.2</v>
      </c>
      <c r="AI80" s="211">
        <v>1.47</v>
      </c>
      <c r="AJ80" s="211">
        <v>1.46</v>
      </c>
      <c r="AK80" s="211">
        <v>1.7</v>
      </c>
      <c r="AL80" s="211">
        <v>9.34</v>
      </c>
      <c r="AM80" s="211">
        <v>8.17</v>
      </c>
      <c r="AN80" s="211">
        <v>8.82</v>
      </c>
      <c r="AO80" s="211">
        <v>70</v>
      </c>
      <c r="AP80" s="211">
        <v>84.5</v>
      </c>
      <c r="AQ80" s="211">
        <v>114</v>
      </c>
      <c r="AR80" s="206">
        <v>31390</v>
      </c>
      <c r="AS80" s="206">
        <v>42454</v>
      </c>
      <c r="AT80" s="206">
        <v>58348</v>
      </c>
      <c r="AU80" s="206">
        <v>60</v>
      </c>
      <c r="AV80" s="206">
        <v>90</v>
      </c>
      <c r="AW80" s="206">
        <v>133</v>
      </c>
      <c r="AX80" s="206">
        <v>1600</v>
      </c>
      <c r="AY80" s="206">
        <v>1900</v>
      </c>
      <c r="AZ80" s="206">
        <v>1950</v>
      </c>
      <c r="BA80" s="206">
        <v>4.6184746332476987</v>
      </c>
      <c r="BB80" s="206">
        <v>4.5669877904647587</v>
      </c>
      <c r="BC80" s="206">
        <v>4.5665885686767789</v>
      </c>
      <c r="BD80" s="206">
        <v>146</v>
      </c>
    </row>
    <row r="81" spans="1:56">
      <c r="A81" s="205">
        <v>79</v>
      </c>
      <c r="B81" s="206" t="s">
        <v>146</v>
      </c>
      <c r="C81" s="206" t="s">
        <v>52</v>
      </c>
      <c r="D81" s="207">
        <v>0.73972000000000004</v>
      </c>
      <c r="E81" s="207">
        <v>0.69977999999999996</v>
      </c>
      <c r="F81" s="207">
        <v>0.41000999999999999</v>
      </c>
      <c r="G81" s="206">
        <v>6</v>
      </c>
      <c r="H81" s="206">
        <v>17</v>
      </c>
      <c r="I81" s="206">
        <v>7</v>
      </c>
      <c r="J81" s="208">
        <v>11.916352691396472</v>
      </c>
      <c r="K81" s="208">
        <v>4.3987759893897289</v>
      </c>
      <c r="L81" s="209">
        <v>0.31000000000000022</v>
      </c>
      <c r="M81" s="209">
        <v>0.32800000000000024</v>
      </c>
      <c r="N81" s="209">
        <v>0.34800000000000025</v>
      </c>
      <c r="O81" s="210">
        <v>31769849.999999996</v>
      </c>
      <c r="P81" s="210">
        <v>36239769.999999993</v>
      </c>
      <c r="Q81" s="210">
        <v>64763719.999999993</v>
      </c>
      <c r="R81" s="210">
        <v>8730185.1521239746</v>
      </c>
      <c r="S81" s="210">
        <v>4.3987759893897289</v>
      </c>
      <c r="T81" s="210">
        <v>10737540.000000002</v>
      </c>
      <c r="U81" s="210">
        <v>81345</v>
      </c>
      <c r="V81" s="210">
        <v>560998.16654184868</v>
      </c>
      <c r="W81" s="211">
        <v>0.9007142857142858</v>
      </c>
      <c r="X81" s="211">
        <v>0.9007142857142858</v>
      </c>
      <c r="Y81" s="211">
        <v>0.9007142857142858</v>
      </c>
      <c r="Z81" s="211">
        <v>0.43684210526315792</v>
      </c>
      <c r="AA81" s="211">
        <v>0.5</v>
      </c>
      <c r="AB81" s="211">
        <v>0.73157894736842111</v>
      </c>
      <c r="AC81" s="206">
        <v>166</v>
      </c>
      <c r="AD81" s="206">
        <v>190</v>
      </c>
      <c r="AE81" s="212">
        <v>278</v>
      </c>
      <c r="AF81" s="208">
        <v>5.5</v>
      </c>
      <c r="AG81" s="208">
        <v>5.8</v>
      </c>
      <c r="AH81" s="208">
        <v>5.6</v>
      </c>
      <c r="AI81" s="211">
        <v>1.44</v>
      </c>
      <c r="AJ81" s="211">
        <v>1.49</v>
      </c>
      <c r="AK81" s="211">
        <v>1.62</v>
      </c>
      <c r="AL81" s="211">
        <v>9.34</v>
      </c>
      <c r="AM81" s="211">
        <v>8.81</v>
      </c>
      <c r="AN81" s="211">
        <v>9</v>
      </c>
      <c r="AO81" s="211">
        <v>70</v>
      </c>
      <c r="AP81" s="211">
        <v>77.5</v>
      </c>
      <c r="AQ81" s="211">
        <v>128</v>
      </c>
      <c r="AR81" s="206">
        <v>32344</v>
      </c>
      <c r="AS81" s="206">
        <v>37256</v>
      </c>
      <c r="AT81" s="206">
        <v>68601</v>
      </c>
      <c r="AU81" s="206">
        <v>60</v>
      </c>
      <c r="AV81" s="206">
        <v>72</v>
      </c>
      <c r="AW81" s="206">
        <v>174</v>
      </c>
      <c r="AX81" s="206">
        <v>1600</v>
      </c>
      <c r="AY81" s="206">
        <v>1800</v>
      </c>
      <c r="AZ81" s="206">
        <v>1600</v>
      </c>
      <c r="BA81" s="206">
        <v>4.6110200212233927</v>
      </c>
      <c r="BB81" s="206">
        <v>4.5873006035131549</v>
      </c>
      <c r="BC81" s="206">
        <v>4.560264892130526</v>
      </c>
      <c r="BD81" s="206">
        <v>132</v>
      </c>
    </row>
    <row r="82" spans="1:56">
      <c r="A82" s="205">
        <v>80</v>
      </c>
      <c r="B82" s="206" t="s">
        <v>146</v>
      </c>
      <c r="C82" s="206" t="s">
        <v>52</v>
      </c>
      <c r="D82" s="207">
        <v>0.77112000000000003</v>
      </c>
      <c r="E82" s="207">
        <v>0</v>
      </c>
      <c r="F82" s="207">
        <v>1</v>
      </c>
      <c r="G82" s="208" t="s">
        <v>182</v>
      </c>
      <c r="H82" s="208" t="s">
        <v>182</v>
      </c>
      <c r="I82" s="208" t="s">
        <v>182</v>
      </c>
      <c r="J82" s="208" t="s">
        <v>183</v>
      </c>
      <c r="K82" s="208" t="s">
        <v>183</v>
      </c>
      <c r="L82" s="209" t="s">
        <v>183</v>
      </c>
      <c r="M82" s="209" t="s">
        <v>183</v>
      </c>
      <c r="N82" s="209" t="s">
        <v>183</v>
      </c>
      <c r="O82" s="210" t="s">
        <v>183</v>
      </c>
      <c r="P82" s="210" t="s">
        <v>183</v>
      </c>
      <c r="Q82" s="210" t="s">
        <v>183</v>
      </c>
      <c r="R82" s="210" t="s">
        <v>183</v>
      </c>
      <c r="S82" s="210" t="s">
        <v>183</v>
      </c>
      <c r="T82" s="210" t="s">
        <v>183</v>
      </c>
      <c r="U82" s="210" t="s">
        <v>183</v>
      </c>
      <c r="V82" s="210" t="s">
        <v>183</v>
      </c>
      <c r="W82" s="211" t="s">
        <v>183</v>
      </c>
      <c r="X82" s="211" t="s">
        <v>183</v>
      </c>
      <c r="Y82" s="211" t="s">
        <v>183</v>
      </c>
      <c r="Z82" s="211" t="s">
        <v>183</v>
      </c>
      <c r="AA82" s="211" t="s">
        <v>183</v>
      </c>
      <c r="AB82" s="211" t="s">
        <v>183</v>
      </c>
      <c r="AC82" s="206" t="s">
        <v>183</v>
      </c>
      <c r="AD82" s="206" t="s">
        <v>183</v>
      </c>
      <c r="AE82" s="212" t="s">
        <v>183</v>
      </c>
      <c r="AF82" s="208" t="s">
        <v>183</v>
      </c>
      <c r="AG82" s="208" t="s">
        <v>183</v>
      </c>
      <c r="AH82" s="208" t="s">
        <v>183</v>
      </c>
      <c r="AI82" s="211" t="s">
        <v>183</v>
      </c>
      <c r="AJ82" s="211" t="s">
        <v>183</v>
      </c>
      <c r="AK82" s="211" t="s">
        <v>183</v>
      </c>
      <c r="AL82" s="211" t="s">
        <v>183</v>
      </c>
      <c r="AM82" s="211" t="s">
        <v>183</v>
      </c>
      <c r="AN82" s="211" t="s">
        <v>183</v>
      </c>
      <c r="AO82" s="211" t="s">
        <v>183</v>
      </c>
      <c r="AP82" s="211" t="s">
        <v>183</v>
      </c>
      <c r="AQ82" s="211" t="s">
        <v>183</v>
      </c>
      <c r="AR82" s="206" t="s">
        <v>183</v>
      </c>
      <c r="AS82" s="206" t="s">
        <v>183</v>
      </c>
      <c r="AT82" s="206" t="s">
        <v>183</v>
      </c>
      <c r="AU82" s="206" t="s">
        <v>183</v>
      </c>
      <c r="AV82" s="206" t="s">
        <v>183</v>
      </c>
      <c r="AW82" s="206" t="s">
        <v>183</v>
      </c>
      <c r="AX82" s="206" t="s">
        <v>183</v>
      </c>
      <c r="AY82" s="206" t="s">
        <v>183</v>
      </c>
      <c r="AZ82" s="206" t="s">
        <v>183</v>
      </c>
      <c r="BA82" s="206" t="s">
        <v>183</v>
      </c>
      <c r="BB82" s="206" t="s">
        <v>183</v>
      </c>
      <c r="BC82" s="206" t="s">
        <v>183</v>
      </c>
      <c r="BD82" s="206" t="s">
        <v>183</v>
      </c>
    </row>
    <row r="83" spans="1:56">
      <c r="A83" s="205">
        <v>81</v>
      </c>
      <c r="B83" s="206" t="s">
        <v>146</v>
      </c>
      <c r="C83" s="206" t="s">
        <v>52</v>
      </c>
      <c r="D83" s="207">
        <v>0.69755</v>
      </c>
      <c r="E83" s="207">
        <v>0.43375999999999998</v>
      </c>
      <c r="F83" s="207">
        <v>0.49084</v>
      </c>
      <c r="G83" s="206">
        <v>5</v>
      </c>
      <c r="H83" s="206">
        <v>11</v>
      </c>
      <c r="I83" s="206">
        <v>8</v>
      </c>
      <c r="J83" s="208">
        <v>12.067143635980385</v>
      </c>
      <c r="K83" s="208">
        <v>3.6560733042945182</v>
      </c>
      <c r="L83" s="209">
        <v>0.30500000000000022</v>
      </c>
      <c r="M83" s="209">
        <v>0.35100000000000026</v>
      </c>
      <c r="N83" s="209">
        <v>0.34500000000000025</v>
      </c>
      <c r="O83" s="210">
        <v>30901709.999999989</v>
      </c>
      <c r="P83" s="210">
        <v>45733800</v>
      </c>
      <c r="Q83" s="210">
        <v>53893770</v>
      </c>
      <c r="R83" s="210">
        <v>8465830.7769367471</v>
      </c>
      <c r="S83" s="210">
        <v>3.6560733042945182</v>
      </c>
      <c r="T83" s="210">
        <v>10141296</v>
      </c>
      <c r="U83" s="210">
        <v>76828</v>
      </c>
      <c r="V83" s="210">
        <v>596487.01697005215</v>
      </c>
      <c r="W83" s="211">
        <v>0.9007142857142858</v>
      </c>
      <c r="X83" s="211">
        <v>0.9007142857142858</v>
      </c>
      <c r="Y83" s="211">
        <v>0.9007142857142858</v>
      </c>
      <c r="Z83" s="211">
        <v>0.45263157894736844</v>
      </c>
      <c r="AA83" s="211">
        <v>0.58947368421052626</v>
      </c>
      <c r="AB83" s="211">
        <v>0.60526315789473684</v>
      </c>
      <c r="AC83" s="206">
        <v>172</v>
      </c>
      <c r="AD83" s="206">
        <v>224</v>
      </c>
      <c r="AE83" s="212">
        <v>230</v>
      </c>
      <c r="AF83" s="208">
        <v>5.9</v>
      </c>
      <c r="AG83" s="208">
        <v>5.84</v>
      </c>
      <c r="AH83" s="208">
        <v>5.05</v>
      </c>
      <c r="AI83" s="211">
        <v>1.47</v>
      </c>
      <c r="AJ83" s="211">
        <v>1.59</v>
      </c>
      <c r="AK83" s="211">
        <v>1.57</v>
      </c>
      <c r="AL83" s="211">
        <v>9.34</v>
      </c>
      <c r="AM83" s="211">
        <v>9.66</v>
      </c>
      <c r="AN83" s="211">
        <v>8.9700000000000006</v>
      </c>
      <c r="AO83" s="211">
        <v>70</v>
      </c>
      <c r="AP83" s="211">
        <v>95.1</v>
      </c>
      <c r="AQ83" s="211">
        <v>115.2</v>
      </c>
      <c r="AR83" s="206">
        <v>31390</v>
      </c>
      <c r="AS83" s="206">
        <v>47689</v>
      </c>
      <c r="AT83" s="206">
        <v>56656</v>
      </c>
      <c r="AU83" s="206">
        <v>60</v>
      </c>
      <c r="AV83" s="206">
        <v>100</v>
      </c>
      <c r="AW83" s="206">
        <v>120</v>
      </c>
      <c r="AX83" s="206">
        <v>1600</v>
      </c>
      <c r="AY83" s="206">
        <v>1600</v>
      </c>
      <c r="AZ83" s="206">
        <v>1900</v>
      </c>
      <c r="BA83" s="206">
        <v>4.6184746332476987</v>
      </c>
      <c r="BB83" s="206">
        <v>4.5548372558781534</v>
      </c>
      <c r="BC83" s="206">
        <v>4.5644184627972111</v>
      </c>
      <c r="BD83" s="206">
        <v>142</v>
      </c>
    </row>
    <row r="84" spans="1:56">
      <c r="A84" s="205">
        <v>82</v>
      </c>
      <c r="B84" s="206" t="s">
        <v>146</v>
      </c>
      <c r="C84" s="206" t="s">
        <v>52</v>
      </c>
      <c r="D84" s="207">
        <v>0.84191000000000005</v>
      </c>
      <c r="E84" s="207">
        <v>0.74636999999999998</v>
      </c>
      <c r="F84" s="207">
        <v>0.44900000000000001</v>
      </c>
      <c r="G84" s="206">
        <v>6</v>
      </c>
      <c r="H84" s="206">
        <v>18</v>
      </c>
      <c r="I84" s="206">
        <v>7</v>
      </c>
      <c r="J84" s="208">
        <v>13.22867425944103</v>
      </c>
      <c r="K84" s="208">
        <v>4.7139195717288507</v>
      </c>
      <c r="L84" s="209">
        <v>0.31000000000000022</v>
      </c>
      <c r="M84" s="209">
        <v>0.34900000000000025</v>
      </c>
      <c r="N84" s="209">
        <v>0.34800000000000025</v>
      </c>
      <c r="O84" s="210">
        <v>31769849.999999996</v>
      </c>
      <c r="P84" s="210">
        <v>45717419.999999993</v>
      </c>
      <c r="Q84" s="210">
        <v>64763719.999999993</v>
      </c>
      <c r="R84" s="210">
        <v>8717471.289308358</v>
      </c>
      <c r="S84" s="210">
        <v>4.7139195717288507</v>
      </c>
      <c r="T84" s="210">
        <v>10886700</v>
      </c>
      <c r="U84" s="210">
        <v>82475</v>
      </c>
      <c r="V84" s="210">
        <v>557957.15516433259</v>
      </c>
      <c r="W84" s="211">
        <v>0.9007142857142858</v>
      </c>
      <c r="X84" s="211">
        <v>0.9007142857142858</v>
      </c>
      <c r="Y84" s="211">
        <v>0.9007142857142858</v>
      </c>
      <c r="Z84" s="211">
        <v>0.43157894736842106</v>
      </c>
      <c r="AA84" s="211">
        <v>0.65263157894736845</v>
      </c>
      <c r="AB84" s="211">
        <v>0.71578947368421053</v>
      </c>
      <c r="AC84" s="206">
        <v>164</v>
      </c>
      <c r="AD84" s="206">
        <v>248</v>
      </c>
      <c r="AE84" s="212">
        <v>272</v>
      </c>
      <c r="AF84" s="208">
        <v>5.5</v>
      </c>
      <c r="AG84" s="208">
        <v>6.3</v>
      </c>
      <c r="AH84" s="208">
        <v>5.6</v>
      </c>
      <c r="AI84" s="211">
        <v>1.44</v>
      </c>
      <c r="AJ84" s="211">
        <v>1.47</v>
      </c>
      <c r="AK84" s="211">
        <v>1.62</v>
      </c>
      <c r="AL84" s="211">
        <v>9.34</v>
      </c>
      <c r="AM84" s="211">
        <v>9.3800000000000008</v>
      </c>
      <c r="AN84" s="211">
        <v>9</v>
      </c>
      <c r="AO84" s="211">
        <v>70</v>
      </c>
      <c r="AP84" s="211">
        <v>106.6</v>
      </c>
      <c r="AQ84" s="211">
        <v>128</v>
      </c>
      <c r="AR84" s="206">
        <v>32344</v>
      </c>
      <c r="AS84" s="206">
        <v>47671</v>
      </c>
      <c r="AT84" s="206">
        <v>68601</v>
      </c>
      <c r="AU84" s="206">
        <v>60</v>
      </c>
      <c r="AV84" s="206">
        <v>110</v>
      </c>
      <c r="AW84" s="206">
        <v>174</v>
      </c>
      <c r="AX84" s="206">
        <v>1600</v>
      </c>
      <c r="AY84" s="206">
        <v>1800</v>
      </c>
      <c r="AZ84" s="206">
        <v>1600</v>
      </c>
      <c r="BA84" s="206">
        <v>4.6110200212233927</v>
      </c>
      <c r="BB84" s="206">
        <v>4.5577713202297838</v>
      </c>
      <c r="BC84" s="206">
        <v>4.560264892130526</v>
      </c>
      <c r="BD84" s="206">
        <v>128</v>
      </c>
    </row>
    <row r="85" spans="1:56">
      <c r="A85" s="205">
        <v>83</v>
      </c>
      <c r="B85" s="206" t="s">
        <v>146</v>
      </c>
      <c r="C85" s="206" t="s">
        <v>52</v>
      </c>
      <c r="D85" s="207">
        <v>0.57399</v>
      </c>
      <c r="E85" s="207">
        <v>0.57433000000000001</v>
      </c>
      <c r="F85" s="207">
        <v>0.75812000000000002</v>
      </c>
      <c r="G85" s="206">
        <v>5</v>
      </c>
      <c r="H85" s="206">
        <v>14</v>
      </c>
      <c r="I85" s="206">
        <v>12</v>
      </c>
      <c r="J85" s="208">
        <v>12.39263197097663</v>
      </c>
      <c r="K85" s="208">
        <v>4.3219181560047453</v>
      </c>
      <c r="L85" s="209">
        <v>0.30500000000000022</v>
      </c>
      <c r="M85" s="209">
        <v>0.35400000000000026</v>
      </c>
      <c r="N85" s="209">
        <v>0.34300000000000025</v>
      </c>
      <c r="O85" s="210">
        <v>30901709.999999989</v>
      </c>
      <c r="P85" s="210">
        <v>47381809.999999993</v>
      </c>
      <c r="Q85" s="210">
        <v>55433490</v>
      </c>
      <c r="R85" s="210">
        <v>8456918.3022418488</v>
      </c>
      <c r="S85" s="210">
        <v>4.3219181560047453</v>
      </c>
      <c r="T85" s="210">
        <v>10406220.000000002</v>
      </c>
      <c r="U85" s="210">
        <v>78835</v>
      </c>
      <c r="V85" s="210">
        <v>572115.15308766265</v>
      </c>
      <c r="W85" s="211">
        <v>0.9007142857142858</v>
      </c>
      <c r="X85" s="211">
        <v>0.9007142857142858</v>
      </c>
      <c r="Y85" s="211">
        <v>0.9007142857142858</v>
      </c>
      <c r="Z85" s="211">
        <v>0.45263157894736844</v>
      </c>
      <c r="AA85" s="211">
        <v>0.58947368421052626</v>
      </c>
      <c r="AB85" s="211">
        <v>0.64736842105263159</v>
      </c>
      <c r="AC85" s="206">
        <v>172</v>
      </c>
      <c r="AD85" s="206">
        <v>224</v>
      </c>
      <c r="AE85" s="212">
        <v>246</v>
      </c>
      <c r="AF85" s="208">
        <v>5.9</v>
      </c>
      <c r="AG85" s="208">
        <v>5.47</v>
      </c>
      <c r="AH85" s="208">
        <v>6.2</v>
      </c>
      <c r="AI85" s="211">
        <v>1.47</v>
      </c>
      <c r="AJ85" s="211">
        <v>1.55</v>
      </c>
      <c r="AK85" s="211">
        <v>1.7</v>
      </c>
      <c r="AL85" s="211">
        <v>9.34</v>
      </c>
      <c r="AM85" s="211">
        <v>8.43</v>
      </c>
      <c r="AN85" s="211">
        <v>8.82</v>
      </c>
      <c r="AO85" s="211">
        <v>70</v>
      </c>
      <c r="AP85" s="211">
        <v>100</v>
      </c>
      <c r="AQ85" s="211">
        <v>114</v>
      </c>
      <c r="AR85" s="206">
        <v>31390</v>
      </c>
      <c r="AS85" s="206">
        <v>49500</v>
      </c>
      <c r="AT85" s="206">
        <v>58348</v>
      </c>
      <c r="AU85" s="206">
        <v>60</v>
      </c>
      <c r="AV85" s="206">
        <v>104</v>
      </c>
      <c r="AW85" s="206">
        <v>133</v>
      </c>
      <c r="AX85" s="206">
        <v>1600</v>
      </c>
      <c r="AY85" s="206">
        <v>1900</v>
      </c>
      <c r="AZ85" s="206">
        <v>1950</v>
      </c>
      <c r="BA85" s="206">
        <v>4.6184746332476987</v>
      </c>
      <c r="BB85" s="206">
        <v>4.5506512781850228</v>
      </c>
      <c r="BC85" s="206">
        <v>4.5665885686767789</v>
      </c>
      <c r="BD85" s="206">
        <v>137</v>
      </c>
    </row>
    <row r="86" spans="1:56">
      <c r="A86" s="205">
        <v>84</v>
      </c>
      <c r="B86" s="206" t="s">
        <v>146</v>
      </c>
      <c r="C86" s="206" t="s">
        <v>52</v>
      </c>
      <c r="D86" s="207">
        <v>0.81418000000000001</v>
      </c>
      <c r="E86" s="207">
        <v>0.60448000000000002</v>
      </c>
      <c r="F86" s="207">
        <v>0.76642999999999994</v>
      </c>
      <c r="G86" s="206">
        <v>6</v>
      </c>
      <c r="H86" s="206">
        <v>15</v>
      </c>
      <c r="I86" s="206">
        <v>12</v>
      </c>
      <c r="J86" s="208">
        <v>11.401046844470226</v>
      </c>
      <c r="K86" s="208">
        <v>4.0715203779849984</v>
      </c>
      <c r="L86" s="209">
        <v>0.31000000000000022</v>
      </c>
      <c r="M86" s="209">
        <v>0.33800000000000024</v>
      </c>
      <c r="N86" s="209">
        <v>0.34300000000000025</v>
      </c>
      <c r="O86" s="210">
        <v>31769849.999999996</v>
      </c>
      <c r="P86" s="210">
        <v>39352879.999999993</v>
      </c>
      <c r="Q86" s="210">
        <v>55433490</v>
      </c>
      <c r="R86" s="210">
        <v>8412961.0036729574</v>
      </c>
      <c r="S86" s="210">
        <v>4.0715203779849984</v>
      </c>
      <c r="T86" s="210">
        <v>10297320.000000002</v>
      </c>
      <c r="U86" s="210">
        <v>78010</v>
      </c>
      <c r="V86" s="210">
        <v>593275.96544747613</v>
      </c>
      <c r="W86" s="211">
        <v>0.9007142857142858</v>
      </c>
      <c r="X86" s="211">
        <v>0.9007142857142858</v>
      </c>
      <c r="Y86" s="211">
        <v>0.9007142857142858</v>
      </c>
      <c r="Z86" s="211">
        <v>0.43684210526315792</v>
      </c>
      <c r="AA86" s="211">
        <v>0.56315789473684208</v>
      </c>
      <c r="AB86" s="211">
        <v>0.64736842105263159</v>
      </c>
      <c r="AC86" s="206">
        <v>166</v>
      </c>
      <c r="AD86" s="206">
        <v>214</v>
      </c>
      <c r="AE86" s="212">
        <v>246</v>
      </c>
      <c r="AF86" s="208">
        <v>5.5</v>
      </c>
      <c r="AG86" s="208">
        <v>5.48</v>
      </c>
      <c r="AH86" s="208">
        <v>6.2</v>
      </c>
      <c r="AI86" s="211">
        <v>1.44</v>
      </c>
      <c r="AJ86" s="211">
        <v>1.46</v>
      </c>
      <c r="AK86" s="211">
        <v>1.7</v>
      </c>
      <c r="AL86" s="211">
        <v>9.34</v>
      </c>
      <c r="AM86" s="211">
        <v>9.17</v>
      </c>
      <c r="AN86" s="211">
        <v>8.82</v>
      </c>
      <c r="AO86" s="211">
        <v>70</v>
      </c>
      <c r="AP86" s="211">
        <v>82.6</v>
      </c>
      <c r="AQ86" s="211">
        <v>114</v>
      </c>
      <c r="AR86" s="206">
        <v>32344</v>
      </c>
      <c r="AS86" s="206">
        <v>40677</v>
      </c>
      <c r="AT86" s="206">
        <v>58348</v>
      </c>
      <c r="AU86" s="206">
        <v>60</v>
      </c>
      <c r="AV86" s="206">
        <v>88</v>
      </c>
      <c r="AW86" s="206">
        <v>133</v>
      </c>
      <c r="AX86" s="206">
        <v>1600</v>
      </c>
      <c r="AY86" s="206">
        <v>1600</v>
      </c>
      <c r="AZ86" s="206">
        <v>1950</v>
      </c>
      <c r="BA86" s="206">
        <v>4.6110200212233927</v>
      </c>
      <c r="BB86" s="206">
        <v>4.5733552173118861</v>
      </c>
      <c r="BC86" s="206">
        <v>4.5665885686767789</v>
      </c>
      <c r="BD86" s="206">
        <v>144</v>
      </c>
    </row>
    <row r="87" spans="1:56">
      <c r="A87" s="205">
        <v>85</v>
      </c>
      <c r="B87" s="206" t="s">
        <v>146</v>
      </c>
      <c r="C87" s="206" t="s">
        <v>52</v>
      </c>
      <c r="D87" s="207">
        <v>0.77905000000000002</v>
      </c>
      <c r="E87" s="207">
        <v>0.25297999999999998</v>
      </c>
      <c r="F87" s="207">
        <v>0.72721000000000002</v>
      </c>
      <c r="G87" s="206">
        <v>6</v>
      </c>
      <c r="H87" s="206">
        <v>7</v>
      </c>
      <c r="I87" s="206">
        <v>11</v>
      </c>
      <c r="J87" s="208">
        <v>11.673336121659601</v>
      </c>
      <c r="K87" s="208">
        <v>3.7904895724873406</v>
      </c>
      <c r="L87" s="209">
        <v>0.31000000000000022</v>
      </c>
      <c r="M87" s="209">
        <v>0.33600000000000024</v>
      </c>
      <c r="N87" s="209">
        <v>0.35000000000000026</v>
      </c>
      <c r="O87" s="210">
        <v>31769849.999999996</v>
      </c>
      <c r="P87" s="210">
        <v>38512950</v>
      </c>
      <c r="Q87" s="210">
        <v>57064210</v>
      </c>
      <c r="R87" s="210">
        <v>7803369.6331867455</v>
      </c>
      <c r="S87" s="210">
        <v>3.7904895724873406</v>
      </c>
      <c r="T87" s="210">
        <v>9240396</v>
      </c>
      <c r="U87" s="210">
        <v>70003</v>
      </c>
      <c r="V87" s="210">
        <v>541567.72971953789</v>
      </c>
      <c r="W87" s="211">
        <v>0.9007142857142858</v>
      </c>
      <c r="X87" s="211">
        <v>0.9007142857142858</v>
      </c>
      <c r="Y87" s="211">
        <v>0.9007142857142858</v>
      </c>
      <c r="Z87" s="211">
        <v>0.43684210526315792</v>
      </c>
      <c r="AA87" s="211">
        <v>0.5</v>
      </c>
      <c r="AB87" s="211">
        <v>0.58947368421052626</v>
      </c>
      <c r="AC87" s="206">
        <v>166</v>
      </c>
      <c r="AD87" s="206">
        <v>190</v>
      </c>
      <c r="AE87" s="212">
        <v>224</v>
      </c>
      <c r="AF87" s="208">
        <v>5.5</v>
      </c>
      <c r="AG87" s="208">
        <v>4.8</v>
      </c>
      <c r="AH87" s="208">
        <v>5.95</v>
      </c>
      <c r="AI87" s="211">
        <v>1.44</v>
      </c>
      <c r="AJ87" s="211">
        <v>1.47</v>
      </c>
      <c r="AK87" s="211">
        <v>1.69</v>
      </c>
      <c r="AL87" s="211">
        <v>9.34</v>
      </c>
      <c r="AM87" s="211">
        <v>7.95</v>
      </c>
      <c r="AN87" s="211">
        <v>8.7200000000000006</v>
      </c>
      <c r="AO87" s="211">
        <v>70</v>
      </c>
      <c r="AP87" s="211">
        <v>79.2</v>
      </c>
      <c r="AQ87" s="211">
        <v>108.2</v>
      </c>
      <c r="AR87" s="206">
        <v>32344</v>
      </c>
      <c r="AS87" s="206">
        <v>39754</v>
      </c>
      <c r="AT87" s="206">
        <v>60140</v>
      </c>
      <c r="AU87" s="206">
        <v>60</v>
      </c>
      <c r="AV87" s="206">
        <v>80</v>
      </c>
      <c r="AW87" s="206">
        <v>126</v>
      </c>
      <c r="AX87" s="206">
        <v>1600</v>
      </c>
      <c r="AY87" s="206">
        <v>1800</v>
      </c>
      <c r="AZ87" s="206">
        <v>1600</v>
      </c>
      <c r="BA87" s="206">
        <v>4.6110200212233927</v>
      </c>
      <c r="BB87" s="206">
        <v>4.5759064953131174</v>
      </c>
      <c r="BC87" s="206">
        <v>4.5564661915499665</v>
      </c>
      <c r="BD87" s="206">
        <v>130</v>
      </c>
    </row>
    <row r="88" spans="1:56">
      <c r="A88" s="205">
        <v>86</v>
      </c>
      <c r="B88" s="206" t="s">
        <v>146</v>
      </c>
      <c r="C88" s="206" t="s">
        <v>52</v>
      </c>
      <c r="D88" s="207">
        <v>0.85313000000000005</v>
      </c>
      <c r="E88" s="207">
        <v>2.1010000000000001E-2</v>
      </c>
      <c r="F88" s="207">
        <v>0.48799999999999999</v>
      </c>
      <c r="G88" s="208" t="s">
        <v>182</v>
      </c>
      <c r="H88" s="208" t="s">
        <v>182</v>
      </c>
      <c r="I88" s="208" t="s">
        <v>182</v>
      </c>
      <c r="J88" s="208" t="s">
        <v>183</v>
      </c>
      <c r="K88" s="208" t="s">
        <v>183</v>
      </c>
      <c r="L88" s="209" t="s">
        <v>183</v>
      </c>
      <c r="M88" s="209" t="s">
        <v>183</v>
      </c>
      <c r="N88" s="209" t="s">
        <v>183</v>
      </c>
      <c r="O88" s="210" t="s">
        <v>183</v>
      </c>
      <c r="P88" s="210" t="s">
        <v>183</v>
      </c>
      <c r="Q88" s="210" t="s">
        <v>183</v>
      </c>
      <c r="R88" s="210" t="s">
        <v>183</v>
      </c>
      <c r="S88" s="210" t="s">
        <v>183</v>
      </c>
      <c r="T88" s="210" t="s">
        <v>183</v>
      </c>
      <c r="U88" s="210" t="s">
        <v>183</v>
      </c>
      <c r="V88" s="210" t="s">
        <v>183</v>
      </c>
      <c r="W88" s="211" t="s">
        <v>183</v>
      </c>
      <c r="X88" s="211" t="s">
        <v>183</v>
      </c>
      <c r="Y88" s="211" t="s">
        <v>183</v>
      </c>
      <c r="Z88" s="211" t="s">
        <v>183</v>
      </c>
      <c r="AA88" s="211" t="s">
        <v>183</v>
      </c>
      <c r="AB88" s="211" t="s">
        <v>183</v>
      </c>
      <c r="AC88" s="206" t="s">
        <v>183</v>
      </c>
      <c r="AD88" s="206" t="s">
        <v>183</v>
      </c>
      <c r="AE88" s="212" t="s">
        <v>183</v>
      </c>
      <c r="AF88" s="208" t="s">
        <v>183</v>
      </c>
      <c r="AG88" s="208" t="s">
        <v>183</v>
      </c>
      <c r="AH88" s="208" t="s">
        <v>183</v>
      </c>
      <c r="AI88" s="211" t="s">
        <v>183</v>
      </c>
      <c r="AJ88" s="211" t="s">
        <v>183</v>
      </c>
      <c r="AK88" s="211" t="s">
        <v>183</v>
      </c>
      <c r="AL88" s="211" t="s">
        <v>183</v>
      </c>
      <c r="AM88" s="211" t="s">
        <v>183</v>
      </c>
      <c r="AN88" s="211" t="s">
        <v>183</v>
      </c>
      <c r="AO88" s="211" t="s">
        <v>183</v>
      </c>
      <c r="AP88" s="211" t="s">
        <v>183</v>
      </c>
      <c r="AQ88" s="211" t="s">
        <v>183</v>
      </c>
      <c r="AR88" s="206" t="s">
        <v>183</v>
      </c>
      <c r="AS88" s="206" t="s">
        <v>183</v>
      </c>
      <c r="AT88" s="206" t="s">
        <v>183</v>
      </c>
      <c r="AU88" s="206" t="s">
        <v>183</v>
      </c>
      <c r="AV88" s="206" t="s">
        <v>183</v>
      </c>
      <c r="AW88" s="206" t="s">
        <v>183</v>
      </c>
      <c r="AX88" s="206" t="s">
        <v>183</v>
      </c>
      <c r="AY88" s="206" t="s">
        <v>183</v>
      </c>
      <c r="AZ88" s="206" t="s">
        <v>183</v>
      </c>
      <c r="BA88" s="206" t="s">
        <v>183</v>
      </c>
      <c r="BB88" s="206" t="s">
        <v>183</v>
      </c>
      <c r="BC88" s="206" t="s">
        <v>183</v>
      </c>
      <c r="BD88" s="206" t="s">
        <v>183</v>
      </c>
    </row>
    <row r="89" spans="1:56">
      <c r="A89" s="205">
        <v>87</v>
      </c>
      <c r="B89" s="206" t="s">
        <v>146</v>
      </c>
      <c r="C89" s="206" t="s">
        <v>52</v>
      </c>
      <c r="D89" s="207">
        <v>0.57679000000000002</v>
      </c>
      <c r="E89" s="207">
        <v>0.57489000000000001</v>
      </c>
      <c r="F89" s="207">
        <v>0.75800000000000001</v>
      </c>
      <c r="G89" s="206">
        <v>5</v>
      </c>
      <c r="H89" s="206">
        <v>14</v>
      </c>
      <c r="I89" s="206">
        <v>12</v>
      </c>
      <c r="J89" s="208">
        <v>12.39263197097663</v>
      </c>
      <c r="K89" s="208">
        <v>4.3219181560047453</v>
      </c>
      <c r="L89" s="209">
        <v>0.30500000000000022</v>
      </c>
      <c r="M89" s="209">
        <v>0.35400000000000026</v>
      </c>
      <c r="N89" s="209">
        <v>0.34300000000000025</v>
      </c>
      <c r="O89" s="210">
        <v>30901709.999999989</v>
      </c>
      <c r="P89" s="210">
        <v>47381809.999999993</v>
      </c>
      <c r="Q89" s="210">
        <v>55433490</v>
      </c>
      <c r="R89" s="210">
        <v>8456918.3022418488</v>
      </c>
      <c r="S89" s="210">
        <v>4.3219181560047453</v>
      </c>
      <c r="T89" s="210">
        <v>10406220.000000002</v>
      </c>
      <c r="U89" s="210">
        <v>78835</v>
      </c>
      <c r="V89" s="210">
        <v>572115.15308766265</v>
      </c>
      <c r="W89" s="211">
        <v>0.9007142857142858</v>
      </c>
      <c r="X89" s="211">
        <v>0.9007142857142858</v>
      </c>
      <c r="Y89" s="211">
        <v>0.9007142857142858</v>
      </c>
      <c r="Z89" s="211">
        <v>0.45263157894736844</v>
      </c>
      <c r="AA89" s="211">
        <v>0.58947368421052626</v>
      </c>
      <c r="AB89" s="211">
        <v>0.64736842105263159</v>
      </c>
      <c r="AC89" s="206">
        <v>172</v>
      </c>
      <c r="AD89" s="206">
        <v>224</v>
      </c>
      <c r="AE89" s="212">
        <v>246</v>
      </c>
      <c r="AF89" s="208">
        <v>5.9</v>
      </c>
      <c r="AG89" s="208">
        <v>5.47</v>
      </c>
      <c r="AH89" s="208">
        <v>6.2</v>
      </c>
      <c r="AI89" s="211">
        <v>1.47</v>
      </c>
      <c r="AJ89" s="211">
        <v>1.55</v>
      </c>
      <c r="AK89" s="211">
        <v>1.7</v>
      </c>
      <c r="AL89" s="211">
        <v>9.34</v>
      </c>
      <c r="AM89" s="211">
        <v>8.43</v>
      </c>
      <c r="AN89" s="211">
        <v>8.82</v>
      </c>
      <c r="AO89" s="211">
        <v>70</v>
      </c>
      <c r="AP89" s="211">
        <v>100</v>
      </c>
      <c r="AQ89" s="211">
        <v>114</v>
      </c>
      <c r="AR89" s="206">
        <v>31390</v>
      </c>
      <c r="AS89" s="206">
        <v>49500</v>
      </c>
      <c r="AT89" s="206">
        <v>58348</v>
      </c>
      <c r="AU89" s="206">
        <v>60</v>
      </c>
      <c r="AV89" s="206">
        <v>104</v>
      </c>
      <c r="AW89" s="206">
        <v>133</v>
      </c>
      <c r="AX89" s="206">
        <v>1600</v>
      </c>
      <c r="AY89" s="206">
        <v>1900</v>
      </c>
      <c r="AZ89" s="206">
        <v>1950</v>
      </c>
      <c r="BA89" s="206">
        <v>4.6184746332476987</v>
      </c>
      <c r="BB89" s="206">
        <v>4.5506512781850228</v>
      </c>
      <c r="BC89" s="206">
        <v>4.5665885686767789</v>
      </c>
      <c r="BD89" s="206">
        <v>137</v>
      </c>
    </row>
    <row r="90" spans="1:56">
      <c r="A90" s="205">
        <v>88</v>
      </c>
      <c r="B90" s="206" t="s">
        <v>146</v>
      </c>
      <c r="C90" s="206" t="s">
        <v>52</v>
      </c>
      <c r="D90" s="207">
        <v>1</v>
      </c>
      <c r="E90" s="207">
        <v>0.77347999999999995</v>
      </c>
      <c r="F90" s="207">
        <v>0</v>
      </c>
      <c r="G90" s="208" t="s">
        <v>182</v>
      </c>
      <c r="H90" s="208" t="s">
        <v>182</v>
      </c>
      <c r="I90" s="208" t="s">
        <v>182</v>
      </c>
      <c r="J90" s="208" t="s">
        <v>183</v>
      </c>
      <c r="K90" s="208" t="s">
        <v>183</v>
      </c>
      <c r="L90" s="209" t="s">
        <v>183</v>
      </c>
      <c r="M90" s="209" t="s">
        <v>183</v>
      </c>
      <c r="N90" s="209" t="s">
        <v>183</v>
      </c>
      <c r="O90" s="210" t="s">
        <v>183</v>
      </c>
      <c r="P90" s="210" t="s">
        <v>183</v>
      </c>
      <c r="Q90" s="210" t="s">
        <v>183</v>
      </c>
      <c r="R90" s="210" t="s">
        <v>183</v>
      </c>
      <c r="S90" s="210" t="s">
        <v>183</v>
      </c>
      <c r="T90" s="210" t="s">
        <v>183</v>
      </c>
      <c r="U90" s="210" t="s">
        <v>183</v>
      </c>
      <c r="V90" s="210" t="s">
        <v>183</v>
      </c>
      <c r="W90" s="211" t="s">
        <v>183</v>
      </c>
      <c r="X90" s="211" t="s">
        <v>183</v>
      </c>
      <c r="Y90" s="211" t="s">
        <v>183</v>
      </c>
      <c r="Z90" s="211" t="s">
        <v>183</v>
      </c>
      <c r="AA90" s="211" t="s">
        <v>183</v>
      </c>
      <c r="AB90" s="211" t="s">
        <v>183</v>
      </c>
      <c r="AC90" s="206" t="s">
        <v>183</v>
      </c>
      <c r="AD90" s="206" t="s">
        <v>183</v>
      </c>
      <c r="AE90" s="212" t="s">
        <v>183</v>
      </c>
      <c r="AF90" s="208" t="s">
        <v>183</v>
      </c>
      <c r="AG90" s="208" t="s">
        <v>183</v>
      </c>
      <c r="AH90" s="208" t="s">
        <v>183</v>
      </c>
      <c r="AI90" s="211" t="s">
        <v>183</v>
      </c>
      <c r="AJ90" s="211" t="s">
        <v>183</v>
      </c>
      <c r="AK90" s="211" t="s">
        <v>183</v>
      </c>
      <c r="AL90" s="211" t="s">
        <v>183</v>
      </c>
      <c r="AM90" s="211" t="s">
        <v>183</v>
      </c>
      <c r="AN90" s="211" t="s">
        <v>183</v>
      </c>
      <c r="AO90" s="211" t="s">
        <v>183</v>
      </c>
      <c r="AP90" s="211" t="s">
        <v>183</v>
      </c>
      <c r="AQ90" s="211" t="s">
        <v>183</v>
      </c>
      <c r="AR90" s="206" t="s">
        <v>183</v>
      </c>
      <c r="AS90" s="206" t="s">
        <v>183</v>
      </c>
      <c r="AT90" s="206" t="s">
        <v>183</v>
      </c>
      <c r="AU90" s="206" t="s">
        <v>183</v>
      </c>
      <c r="AV90" s="206" t="s">
        <v>183</v>
      </c>
      <c r="AW90" s="206" t="s">
        <v>183</v>
      </c>
      <c r="AX90" s="206" t="s">
        <v>183</v>
      </c>
      <c r="AY90" s="206" t="s">
        <v>183</v>
      </c>
      <c r="AZ90" s="206" t="s">
        <v>183</v>
      </c>
      <c r="BA90" s="206" t="s">
        <v>183</v>
      </c>
      <c r="BB90" s="206" t="s">
        <v>183</v>
      </c>
      <c r="BC90" s="206" t="s">
        <v>183</v>
      </c>
      <c r="BD90" s="206" t="s">
        <v>183</v>
      </c>
    </row>
    <row r="91" spans="1:56">
      <c r="A91" s="205">
        <v>89</v>
      </c>
      <c r="B91" s="206" t="s">
        <v>146</v>
      </c>
      <c r="C91" s="206" t="s">
        <v>52</v>
      </c>
      <c r="D91" s="207">
        <v>0.64700999999999997</v>
      </c>
      <c r="E91" s="207">
        <v>0.40772000000000003</v>
      </c>
      <c r="F91" s="207">
        <v>0.88915</v>
      </c>
      <c r="G91" s="206">
        <v>5</v>
      </c>
      <c r="H91" s="206">
        <v>10</v>
      </c>
      <c r="I91" s="206">
        <v>14</v>
      </c>
      <c r="J91" s="208">
        <v>11.382535352302556</v>
      </c>
      <c r="K91" s="208">
        <v>3.7353813599305798</v>
      </c>
      <c r="L91" s="209">
        <v>0.30500000000000022</v>
      </c>
      <c r="M91" s="209">
        <v>0.34100000000000025</v>
      </c>
      <c r="N91" s="209">
        <v>0.34200000000000025</v>
      </c>
      <c r="O91" s="210">
        <v>30901709.999999989</v>
      </c>
      <c r="P91" s="210">
        <v>40237399.999999993</v>
      </c>
      <c r="Q91" s="210">
        <v>55622769.999999993</v>
      </c>
      <c r="R91" s="210">
        <v>8706871.2997968905</v>
      </c>
      <c r="S91" s="210">
        <v>3.7353813599305798</v>
      </c>
      <c r="T91" s="210">
        <v>10590624</v>
      </c>
      <c r="U91" s="210">
        <v>80232</v>
      </c>
      <c r="V91" s="210">
        <v>628552.15871373576</v>
      </c>
      <c r="W91" s="211">
        <v>0.9007142857142858</v>
      </c>
      <c r="X91" s="211">
        <v>0.9007142857142858</v>
      </c>
      <c r="Y91" s="211">
        <v>0.9007142857142858</v>
      </c>
      <c r="Z91" s="211">
        <v>0.45263157894736844</v>
      </c>
      <c r="AA91" s="211">
        <v>0.51578947368421058</v>
      </c>
      <c r="AB91" s="211">
        <v>0.67894736842105263</v>
      </c>
      <c r="AC91" s="206">
        <v>172</v>
      </c>
      <c r="AD91" s="206">
        <v>196</v>
      </c>
      <c r="AE91" s="212">
        <v>258</v>
      </c>
      <c r="AF91" s="208">
        <v>5.9</v>
      </c>
      <c r="AG91" s="208">
        <v>5.58</v>
      </c>
      <c r="AH91" s="208">
        <v>6.18</v>
      </c>
      <c r="AI91" s="211">
        <v>1.47</v>
      </c>
      <c r="AJ91" s="211">
        <v>1.43</v>
      </c>
      <c r="AK91" s="211">
        <v>1.67</v>
      </c>
      <c r="AL91" s="211">
        <v>9.34</v>
      </c>
      <c r="AM91" s="211">
        <v>9.09</v>
      </c>
      <c r="AN91" s="211">
        <v>8.8000000000000007</v>
      </c>
      <c r="AO91" s="211">
        <v>70</v>
      </c>
      <c r="AP91" s="211">
        <v>81.2</v>
      </c>
      <c r="AQ91" s="211">
        <v>127.3</v>
      </c>
      <c r="AR91" s="206">
        <v>31390</v>
      </c>
      <c r="AS91" s="206">
        <v>41649</v>
      </c>
      <c r="AT91" s="206">
        <v>58556</v>
      </c>
      <c r="AU91" s="206">
        <v>60</v>
      </c>
      <c r="AV91" s="206">
        <v>84</v>
      </c>
      <c r="AW91" s="206">
        <v>130</v>
      </c>
      <c r="AX91" s="206">
        <v>1600</v>
      </c>
      <c r="AY91" s="206">
        <v>1800</v>
      </c>
      <c r="AZ91" s="206">
        <v>1900</v>
      </c>
      <c r="BA91" s="206">
        <v>4.6184746332476987</v>
      </c>
      <c r="BB91" s="206">
        <v>4.5682300405660357</v>
      </c>
      <c r="BC91" s="206">
        <v>4.5687161307033639</v>
      </c>
      <c r="BD91" s="206">
        <v>150</v>
      </c>
    </row>
    <row r="92" spans="1:56">
      <c r="A92" s="205">
        <v>90</v>
      </c>
      <c r="B92" s="206" t="s">
        <v>146</v>
      </c>
      <c r="C92" s="206" t="s">
        <v>52</v>
      </c>
      <c r="D92" s="207">
        <v>0.95533999999999997</v>
      </c>
      <c r="E92" s="207">
        <v>0.26365</v>
      </c>
      <c r="F92" s="207">
        <v>0.47432999999999997</v>
      </c>
      <c r="G92" s="206">
        <v>7</v>
      </c>
      <c r="H92" s="206">
        <v>7</v>
      </c>
      <c r="I92" s="206">
        <v>8</v>
      </c>
      <c r="J92" s="208">
        <v>11.155010384531819</v>
      </c>
      <c r="K92" s="208">
        <v>4.1308943998185494</v>
      </c>
      <c r="L92" s="209">
        <v>0.30900000000000022</v>
      </c>
      <c r="M92" s="209">
        <v>0.33600000000000024</v>
      </c>
      <c r="N92" s="209">
        <v>0.34500000000000025</v>
      </c>
      <c r="O92" s="210">
        <v>31317579.999999996</v>
      </c>
      <c r="P92" s="210">
        <v>38512950</v>
      </c>
      <c r="Q92" s="210">
        <v>53893770</v>
      </c>
      <c r="R92" s="210">
        <v>8137587.8521352774</v>
      </c>
      <c r="S92" s="210">
        <v>4.1308943998185494</v>
      </c>
      <c r="T92" s="210">
        <v>9987912</v>
      </c>
      <c r="U92" s="210">
        <v>75666</v>
      </c>
      <c r="V92" s="210">
        <v>591974.4293857998</v>
      </c>
      <c r="W92" s="211">
        <v>0.9007142857142858</v>
      </c>
      <c r="X92" s="211">
        <v>0.9007142857142858</v>
      </c>
      <c r="Y92" s="211">
        <v>0.9007142857142858</v>
      </c>
      <c r="Z92" s="211">
        <v>0.46842105263157896</v>
      </c>
      <c r="AA92" s="211">
        <v>0.5</v>
      </c>
      <c r="AB92" s="211">
        <v>0.61052631578947369</v>
      </c>
      <c r="AC92" s="206">
        <v>178</v>
      </c>
      <c r="AD92" s="206">
        <v>190</v>
      </c>
      <c r="AE92" s="212">
        <v>232</v>
      </c>
      <c r="AF92" s="208">
        <v>5.8</v>
      </c>
      <c r="AG92" s="208">
        <v>4.8</v>
      </c>
      <c r="AH92" s="208">
        <v>5.05</v>
      </c>
      <c r="AI92" s="211">
        <v>1.4</v>
      </c>
      <c r="AJ92" s="211">
        <v>1.47</v>
      </c>
      <c r="AK92" s="211">
        <v>1.57</v>
      </c>
      <c r="AL92" s="211">
        <v>8.75</v>
      </c>
      <c r="AM92" s="211">
        <v>7.95</v>
      </c>
      <c r="AN92" s="211">
        <v>8.9700000000000006</v>
      </c>
      <c r="AO92" s="211">
        <v>68</v>
      </c>
      <c r="AP92" s="211">
        <v>79.2</v>
      </c>
      <c r="AQ92" s="211">
        <v>115.2</v>
      </c>
      <c r="AR92" s="206">
        <v>31847</v>
      </c>
      <c r="AS92" s="206">
        <v>39754</v>
      </c>
      <c r="AT92" s="206">
        <v>56656</v>
      </c>
      <c r="AU92" s="206">
        <v>60</v>
      </c>
      <c r="AV92" s="206">
        <v>80</v>
      </c>
      <c r="AW92" s="206">
        <v>120</v>
      </c>
      <c r="AX92" s="206">
        <v>1600</v>
      </c>
      <c r="AY92" s="206">
        <v>1800</v>
      </c>
      <c r="AZ92" s="206">
        <v>1900</v>
      </c>
      <c r="BA92" s="206">
        <v>4.6122758194035134</v>
      </c>
      <c r="BB92" s="206">
        <v>4.5759064953131174</v>
      </c>
      <c r="BC92" s="206">
        <v>4.5644184627972111</v>
      </c>
      <c r="BD92" s="206">
        <v>142</v>
      </c>
    </row>
    <row r="93" spans="1:56">
      <c r="A93" s="205">
        <v>91</v>
      </c>
      <c r="B93" s="206" t="s">
        <v>146</v>
      </c>
      <c r="C93" s="206" t="s">
        <v>52</v>
      </c>
      <c r="D93" s="207">
        <v>0.82121</v>
      </c>
      <c r="E93" s="207">
        <v>0.60462000000000005</v>
      </c>
      <c r="F93" s="207">
        <v>0.37119999999999997</v>
      </c>
      <c r="G93" s="206">
        <v>6</v>
      </c>
      <c r="H93" s="206">
        <v>15</v>
      </c>
      <c r="I93" s="206">
        <v>6</v>
      </c>
      <c r="J93" s="208">
        <v>12.416393563720963</v>
      </c>
      <c r="K93" s="208">
        <v>4.4167882100190106</v>
      </c>
      <c r="L93" s="209">
        <v>0.31000000000000022</v>
      </c>
      <c r="M93" s="209">
        <v>0.33800000000000024</v>
      </c>
      <c r="N93" s="209">
        <v>0.34900000000000025</v>
      </c>
      <c r="O93" s="210">
        <v>31769849.999999996</v>
      </c>
      <c r="P93" s="210">
        <v>39352879.999999993</v>
      </c>
      <c r="Q93" s="210">
        <v>64699110.000000007</v>
      </c>
      <c r="R93" s="210">
        <v>8686887.8395420071</v>
      </c>
      <c r="S93" s="210">
        <v>4.4167882100190106</v>
      </c>
      <c r="T93" s="210">
        <v>10681968</v>
      </c>
      <c r="U93" s="210">
        <v>80924</v>
      </c>
      <c r="V93" s="210">
        <v>558182.77914426918</v>
      </c>
      <c r="W93" s="211">
        <v>0.9007142857142858</v>
      </c>
      <c r="X93" s="211">
        <v>0.9007142857142858</v>
      </c>
      <c r="Y93" s="211">
        <v>0.9007142857142858</v>
      </c>
      <c r="Z93" s="211">
        <v>0.43684210526315792</v>
      </c>
      <c r="AA93" s="211">
        <v>0.56315789473684208</v>
      </c>
      <c r="AB93" s="211">
        <v>0.72631578947368425</v>
      </c>
      <c r="AC93" s="206">
        <v>166</v>
      </c>
      <c r="AD93" s="206">
        <v>214</v>
      </c>
      <c r="AE93" s="212">
        <v>276</v>
      </c>
      <c r="AF93" s="208">
        <v>5.5</v>
      </c>
      <c r="AG93" s="208">
        <v>5.48</v>
      </c>
      <c r="AH93" s="208">
        <v>5.3</v>
      </c>
      <c r="AI93" s="211">
        <v>1.44</v>
      </c>
      <c r="AJ93" s="211">
        <v>1.46</v>
      </c>
      <c r="AK93" s="211">
        <v>1.57</v>
      </c>
      <c r="AL93" s="211">
        <v>9.34</v>
      </c>
      <c r="AM93" s="211">
        <v>9.17</v>
      </c>
      <c r="AN93" s="211">
        <v>9.44</v>
      </c>
      <c r="AO93" s="211">
        <v>70</v>
      </c>
      <c r="AP93" s="211">
        <v>82.6</v>
      </c>
      <c r="AQ93" s="211">
        <v>124.6</v>
      </c>
      <c r="AR93" s="206">
        <v>32344</v>
      </c>
      <c r="AS93" s="206">
        <v>40677</v>
      </c>
      <c r="AT93" s="206">
        <v>68530</v>
      </c>
      <c r="AU93" s="206">
        <v>60</v>
      </c>
      <c r="AV93" s="206">
        <v>88</v>
      </c>
      <c r="AW93" s="206">
        <v>174</v>
      </c>
      <c r="AX93" s="206">
        <v>1600</v>
      </c>
      <c r="AY93" s="206">
        <v>1600</v>
      </c>
      <c r="AZ93" s="206">
        <v>1550</v>
      </c>
      <c r="BA93" s="206">
        <v>4.6110200212233927</v>
      </c>
      <c r="BB93" s="206">
        <v>4.5733552173118861</v>
      </c>
      <c r="BC93" s="206">
        <v>4.5589861088269537</v>
      </c>
      <c r="BD93" s="206">
        <v>131</v>
      </c>
    </row>
    <row r="94" spans="1:56">
      <c r="A94" s="205">
        <v>92</v>
      </c>
      <c r="B94" s="206" t="s">
        <v>146</v>
      </c>
      <c r="C94" s="206" t="s">
        <v>52</v>
      </c>
      <c r="D94" s="207">
        <v>0.74609000000000003</v>
      </c>
      <c r="E94" s="207">
        <v>0.25081999999999999</v>
      </c>
      <c r="F94" s="207">
        <v>0.75173000000000001</v>
      </c>
      <c r="G94" s="206">
        <v>6</v>
      </c>
      <c r="H94" s="206">
        <v>7</v>
      </c>
      <c r="I94" s="206">
        <v>12</v>
      </c>
      <c r="J94" s="208">
        <v>11.288901666298695</v>
      </c>
      <c r="K94" s="208">
        <v>4.2078838607112541</v>
      </c>
      <c r="L94" s="209">
        <v>0.31000000000000022</v>
      </c>
      <c r="M94" s="209">
        <v>0.33600000000000024</v>
      </c>
      <c r="N94" s="209">
        <v>0.34300000000000025</v>
      </c>
      <c r="O94" s="210">
        <v>31769849.999999996</v>
      </c>
      <c r="P94" s="210">
        <v>38512950</v>
      </c>
      <c r="Q94" s="210">
        <v>55433490</v>
      </c>
      <c r="R94" s="210">
        <v>8226989.6072166907</v>
      </c>
      <c r="S94" s="210">
        <v>4.2078838607112541</v>
      </c>
      <c r="T94" s="210">
        <v>10087440</v>
      </c>
      <c r="U94" s="210">
        <v>76420</v>
      </c>
      <c r="V94" s="210">
        <v>578558.55061880662</v>
      </c>
      <c r="W94" s="211">
        <v>0.9007142857142858</v>
      </c>
      <c r="X94" s="211">
        <v>0.9007142857142858</v>
      </c>
      <c r="Y94" s="211">
        <v>0.9007142857142858</v>
      </c>
      <c r="Z94" s="211">
        <v>0.43684210526315792</v>
      </c>
      <c r="AA94" s="211">
        <v>0.5</v>
      </c>
      <c r="AB94" s="211">
        <v>0.64736842105263159</v>
      </c>
      <c r="AC94" s="206">
        <v>166</v>
      </c>
      <c r="AD94" s="206">
        <v>190</v>
      </c>
      <c r="AE94" s="212">
        <v>246</v>
      </c>
      <c r="AF94" s="208">
        <v>5.5</v>
      </c>
      <c r="AG94" s="208">
        <v>4.8</v>
      </c>
      <c r="AH94" s="208">
        <v>6.2</v>
      </c>
      <c r="AI94" s="211">
        <v>1.44</v>
      </c>
      <c r="AJ94" s="211">
        <v>1.47</v>
      </c>
      <c r="AK94" s="211">
        <v>1.7</v>
      </c>
      <c r="AL94" s="211">
        <v>9.34</v>
      </c>
      <c r="AM94" s="211">
        <v>7.95</v>
      </c>
      <c r="AN94" s="211">
        <v>8.82</v>
      </c>
      <c r="AO94" s="211">
        <v>70</v>
      </c>
      <c r="AP94" s="211">
        <v>79.2</v>
      </c>
      <c r="AQ94" s="211">
        <v>114</v>
      </c>
      <c r="AR94" s="206">
        <v>32344</v>
      </c>
      <c r="AS94" s="206">
        <v>39754</v>
      </c>
      <c r="AT94" s="206">
        <v>58348</v>
      </c>
      <c r="AU94" s="206">
        <v>60</v>
      </c>
      <c r="AV94" s="206">
        <v>80</v>
      </c>
      <c r="AW94" s="206">
        <v>133</v>
      </c>
      <c r="AX94" s="206">
        <v>1600</v>
      </c>
      <c r="AY94" s="206">
        <v>1800</v>
      </c>
      <c r="AZ94" s="206">
        <v>1950</v>
      </c>
      <c r="BA94" s="206">
        <v>4.6110200212233927</v>
      </c>
      <c r="BB94" s="206">
        <v>4.5759064953131174</v>
      </c>
      <c r="BC94" s="206">
        <v>4.5665885686767789</v>
      </c>
      <c r="BD94" s="206">
        <v>140</v>
      </c>
    </row>
    <row r="95" spans="1:56">
      <c r="A95" s="205">
        <v>93</v>
      </c>
      <c r="B95" s="206" t="s">
        <v>146</v>
      </c>
      <c r="C95" s="206" t="s">
        <v>52</v>
      </c>
      <c r="D95" s="207">
        <v>0.94177999999999995</v>
      </c>
      <c r="E95" s="207">
        <v>0.77166000000000001</v>
      </c>
      <c r="F95" s="207">
        <v>0.71758</v>
      </c>
      <c r="G95" s="206">
        <v>7</v>
      </c>
      <c r="H95" s="206">
        <v>19</v>
      </c>
      <c r="I95" s="206">
        <v>11</v>
      </c>
      <c r="J95" s="208">
        <v>11.840233991955261</v>
      </c>
      <c r="K95" s="208">
        <v>3.3123917588453327</v>
      </c>
      <c r="L95" s="209">
        <v>0.30900000000000022</v>
      </c>
      <c r="M95" s="209">
        <v>0.33800000000000024</v>
      </c>
      <c r="N95" s="209">
        <v>0.35000000000000026</v>
      </c>
      <c r="O95" s="210">
        <v>31317579.999999996</v>
      </c>
      <c r="P95" s="210">
        <v>40607769.999999993</v>
      </c>
      <c r="Q95" s="210">
        <v>57064210</v>
      </c>
      <c r="R95" s="210">
        <v>8364951.532969838</v>
      </c>
      <c r="S95" s="210">
        <v>3.3123917588453327</v>
      </c>
      <c r="T95" s="210">
        <v>9815784</v>
      </c>
      <c r="U95" s="210">
        <v>74362</v>
      </c>
      <c r="V95" s="210">
        <v>589012.49596046039</v>
      </c>
      <c r="W95" s="211">
        <v>0.9007142857142858</v>
      </c>
      <c r="X95" s="211">
        <v>0.9007142857142858</v>
      </c>
      <c r="Y95" s="211">
        <v>0.9007142857142858</v>
      </c>
      <c r="Z95" s="211">
        <v>0.46842105263157896</v>
      </c>
      <c r="AA95" s="211">
        <v>0.58947368421052626</v>
      </c>
      <c r="AB95" s="211">
        <v>0.58947368421052626</v>
      </c>
      <c r="AC95" s="206">
        <v>178</v>
      </c>
      <c r="AD95" s="206">
        <v>224</v>
      </c>
      <c r="AE95" s="212">
        <v>224</v>
      </c>
      <c r="AF95" s="208">
        <v>5.8</v>
      </c>
      <c r="AG95" s="208">
        <v>6.01</v>
      </c>
      <c r="AH95" s="208">
        <v>5.95</v>
      </c>
      <c r="AI95" s="211">
        <v>1.4</v>
      </c>
      <c r="AJ95" s="211">
        <v>1.59</v>
      </c>
      <c r="AK95" s="211">
        <v>1.69</v>
      </c>
      <c r="AL95" s="211">
        <v>8.75</v>
      </c>
      <c r="AM95" s="211">
        <v>9.6199999999999992</v>
      </c>
      <c r="AN95" s="211">
        <v>8.7200000000000006</v>
      </c>
      <c r="AO95" s="211">
        <v>68</v>
      </c>
      <c r="AP95" s="211">
        <v>91.3</v>
      </c>
      <c r="AQ95" s="211">
        <v>108.2</v>
      </c>
      <c r="AR95" s="206">
        <v>31847</v>
      </c>
      <c r="AS95" s="206">
        <v>42056</v>
      </c>
      <c r="AT95" s="206">
        <v>60140</v>
      </c>
      <c r="AU95" s="206">
        <v>60</v>
      </c>
      <c r="AV95" s="206">
        <v>95</v>
      </c>
      <c r="AW95" s="206">
        <v>126</v>
      </c>
      <c r="AX95" s="206">
        <v>1600</v>
      </c>
      <c r="AY95" s="206">
        <v>1600</v>
      </c>
      <c r="AZ95" s="206">
        <v>1600</v>
      </c>
      <c r="BA95" s="206">
        <v>4.6122758194035134</v>
      </c>
      <c r="BB95" s="206">
        <v>4.573642357025137</v>
      </c>
      <c r="BC95" s="206">
        <v>4.5564661915499665</v>
      </c>
      <c r="BD95" s="206">
        <v>141</v>
      </c>
    </row>
    <row r="96" spans="1:56">
      <c r="A96" s="205">
        <v>94</v>
      </c>
      <c r="B96" s="206" t="s">
        <v>146</v>
      </c>
      <c r="C96" s="206" t="s">
        <v>52</v>
      </c>
      <c r="D96" s="207">
        <v>0.68711999999999995</v>
      </c>
      <c r="E96" s="207">
        <v>0.57181999999999999</v>
      </c>
      <c r="F96" s="207">
        <v>0.54271999999999998</v>
      </c>
      <c r="G96" s="206">
        <v>5</v>
      </c>
      <c r="H96" s="206">
        <v>14</v>
      </c>
      <c r="I96" s="206">
        <v>9</v>
      </c>
      <c r="J96" s="208">
        <v>12.081046660547447</v>
      </c>
      <c r="K96" s="208">
        <v>3.9135842612220082</v>
      </c>
      <c r="L96" s="209">
        <v>0.30500000000000022</v>
      </c>
      <c r="M96" s="209">
        <v>0.35400000000000026</v>
      </c>
      <c r="N96" s="209">
        <v>0.34300000000000025</v>
      </c>
      <c r="O96" s="210">
        <v>30901709.999999989</v>
      </c>
      <c r="P96" s="210">
        <v>47381809.999999993</v>
      </c>
      <c r="Q96" s="210">
        <v>52044650.000000007</v>
      </c>
      <c r="R96" s="210">
        <v>8527028.3404265232</v>
      </c>
      <c r="S96" s="210">
        <v>3.9135842612220082</v>
      </c>
      <c r="T96" s="210">
        <v>10396848</v>
      </c>
      <c r="U96" s="210">
        <v>78764</v>
      </c>
      <c r="V96" s="210">
        <v>606592.82552679477</v>
      </c>
      <c r="W96" s="211">
        <v>0.9007142857142858</v>
      </c>
      <c r="X96" s="211">
        <v>0.9007142857142858</v>
      </c>
      <c r="Y96" s="211">
        <v>0.9007142857142858</v>
      </c>
      <c r="Z96" s="211">
        <v>0.45263157894736844</v>
      </c>
      <c r="AA96" s="211">
        <v>0.58947368421052626</v>
      </c>
      <c r="AB96" s="211">
        <v>0.62105263157894741</v>
      </c>
      <c r="AC96" s="206">
        <v>172</v>
      </c>
      <c r="AD96" s="206">
        <v>224</v>
      </c>
      <c r="AE96" s="212">
        <v>236</v>
      </c>
      <c r="AF96" s="208">
        <v>5.9</v>
      </c>
      <c r="AG96" s="208">
        <v>5.47</v>
      </c>
      <c r="AH96" s="208">
        <v>6.5</v>
      </c>
      <c r="AI96" s="211">
        <v>1.47</v>
      </c>
      <c r="AJ96" s="211">
        <v>1.55</v>
      </c>
      <c r="AK96" s="211">
        <v>1.55</v>
      </c>
      <c r="AL96" s="211">
        <v>9.34</v>
      </c>
      <c r="AM96" s="211">
        <v>8.43</v>
      </c>
      <c r="AN96" s="211">
        <v>8.89</v>
      </c>
      <c r="AO96" s="211">
        <v>70</v>
      </c>
      <c r="AP96" s="211">
        <v>100</v>
      </c>
      <c r="AQ96" s="211">
        <v>111.8</v>
      </c>
      <c r="AR96" s="206">
        <v>31390</v>
      </c>
      <c r="AS96" s="206">
        <v>49500</v>
      </c>
      <c r="AT96" s="206">
        <v>54624</v>
      </c>
      <c r="AU96" s="206">
        <v>60</v>
      </c>
      <c r="AV96" s="206">
        <v>104</v>
      </c>
      <c r="AW96" s="206">
        <v>116</v>
      </c>
      <c r="AX96" s="206">
        <v>1600</v>
      </c>
      <c r="AY96" s="206">
        <v>1900</v>
      </c>
      <c r="AZ96" s="206">
        <v>2200</v>
      </c>
      <c r="BA96" s="206">
        <v>4.6184746332476987</v>
      </c>
      <c r="BB96" s="206">
        <v>4.5506512781850228</v>
      </c>
      <c r="BC96" s="206">
        <v>4.5672596776334693</v>
      </c>
      <c r="BD96" s="206">
        <v>145</v>
      </c>
    </row>
    <row r="97" spans="1:56">
      <c r="A97" s="205">
        <v>95</v>
      </c>
      <c r="B97" s="206" t="s">
        <v>146</v>
      </c>
      <c r="C97" s="206" t="s">
        <v>52</v>
      </c>
      <c r="D97" s="207">
        <v>0.77707999999999999</v>
      </c>
      <c r="E97" s="207">
        <v>0.60921000000000003</v>
      </c>
      <c r="F97" s="207">
        <v>0.63936999999999999</v>
      </c>
      <c r="G97" s="206">
        <v>6</v>
      </c>
      <c r="H97" s="206">
        <v>15</v>
      </c>
      <c r="I97" s="206">
        <v>10</v>
      </c>
      <c r="J97" s="208">
        <v>11.125631904457904</v>
      </c>
      <c r="K97" s="208">
        <v>4.3405388518136547</v>
      </c>
      <c r="L97" s="209">
        <v>0.31000000000000022</v>
      </c>
      <c r="M97" s="209">
        <v>0.33800000000000024</v>
      </c>
      <c r="N97" s="209">
        <v>0.34100000000000025</v>
      </c>
      <c r="O97" s="210">
        <v>31769849.999999996</v>
      </c>
      <c r="P97" s="210">
        <v>39352879.999999993</v>
      </c>
      <c r="Q97" s="210">
        <v>53055660</v>
      </c>
      <c r="R97" s="210">
        <v>8125633.8567135036</v>
      </c>
      <c r="S97" s="210">
        <v>4.3405388518136547</v>
      </c>
      <c r="T97" s="210">
        <v>10078200</v>
      </c>
      <c r="U97" s="210">
        <v>76350</v>
      </c>
      <c r="V97" s="210">
        <v>589186.87705295521</v>
      </c>
      <c r="W97" s="211">
        <v>0.9007142857142858</v>
      </c>
      <c r="X97" s="211">
        <v>0.9007142857142858</v>
      </c>
      <c r="Y97" s="211">
        <v>0.9007142857142858</v>
      </c>
      <c r="Z97" s="211">
        <v>0.43684210526315792</v>
      </c>
      <c r="AA97" s="211">
        <v>0.56315789473684208</v>
      </c>
      <c r="AB97" s="211">
        <v>0.60526315789473684</v>
      </c>
      <c r="AC97" s="206">
        <v>166</v>
      </c>
      <c r="AD97" s="206">
        <v>214</v>
      </c>
      <c r="AE97" s="212">
        <v>230</v>
      </c>
      <c r="AF97" s="208">
        <v>5.5</v>
      </c>
      <c r="AG97" s="208">
        <v>5.48</v>
      </c>
      <c r="AH97" s="208">
        <v>6.4</v>
      </c>
      <c r="AI97" s="211">
        <v>1.44</v>
      </c>
      <c r="AJ97" s="211">
        <v>1.46</v>
      </c>
      <c r="AK97" s="211">
        <v>1.59</v>
      </c>
      <c r="AL97" s="211">
        <v>9.34</v>
      </c>
      <c r="AM97" s="211">
        <v>9.17</v>
      </c>
      <c r="AN97" s="211">
        <v>9.35</v>
      </c>
      <c r="AO97" s="211">
        <v>70</v>
      </c>
      <c r="AP97" s="211">
        <v>82.6</v>
      </c>
      <c r="AQ97" s="211">
        <v>121.5</v>
      </c>
      <c r="AR97" s="206">
        <v>32344</v>
      </c>
      <c r="AS97" s="206">
        <v>40677</v>
      </c>
      <c r="AT97" s="206">
        <v>55735</v>
      </c>
      <c r="AU97" s="206">
        <v>60</v>
      </c>
      <c r="AV97" s="206">
        <v>88</v>
      </c>
      <c r="AW97" s="206">
        <v>120</v>
      </c>
      <c r="AX97" s="206">
        <v>1600</v>
      </c>
      <c r="AY97" s="206">
        <v>1600</v>
      </c>
      <c r="AZ97" s="206">
        <v>1800</v>
      </c>
      <c r="BA97" s="206">
        <v>4.6110200212233927</v>
      </c>
      <c r="BB97" s="206">
        <v>4.5733552173118861</v>
      </c>
      <c r="BC97" s="206">
        <v>4.5696597899048559</v>
      </c>
      <c r="BD97" s="206">
        <v>144</v>
      </c>
    </row>
    <row r="98" spans="1:56">
      <c r="A98" s="205">
        <v>96</v>
      </c>
      <c r="B98" s="206" t="s">
        <v>146</v>
      </c>
      <c r="C98" s="206" t="s">
        <v>52</v>
      </c>
      <c r="D98" s="207">
        <v>0.11310000000000001</v>
      </c>
      <c r="E98" s="207">
        <v>0.47961999999999999</v>
      </c>
      <c r="F98" s="207">
        <v>0.48581000000000002</v>
      </c>
      <c r="G98" s="206">
        <v>1</v>
      </c>
      <c r="H98" s="206">
        <v>12</v>
      </c>
      <c r="I98" s="206">
        <v>8</v>
      </c>
      <c r="J98" s="208">
        <v>11.686321471264751</v>
      </c>
      <c r="K98" s="208">
        <v>3.6363921497173357</v>
      </c>
      <c r="L98" s="209">
        <v>0.2840000000000002</v>
      </c>
      <c r="M98" s="209">
        <v>0.35800000000000026</v>
      </c>
      <c r="N98" s="209">
        <v>0.34500000000000025</v>
      </c>
      <c r="O98" s="210">
        <v>24272359.999999996</v>
      </c>
      <c r="P98" s="210">
        <v>47135200</v>
      </c>
      <c r="Q98" s="210">
        <v>53893770</v>
      </c>
      <c r="R98" s="210">
        <v>8546950.0086206384</v>
      </c>
      <c r="S98" s="210">
        <v>3.6363921497173357</v>
      </c>
      <c r="T98" s="210">
        <v>10247820</v>
      </c>
      <c r="U98" s="210">
        <v>77635</v>
      </c>
      <c r="V98" s="210">
        <v>602480.29887816811</v>
      </c>
      <c r="W98" s="211">
        <v>0.9007142857142858</v>
      </c>
      <c r="X98" s="211">
        <v>0.9007142857142858</v>
      </c>
      <c r="Y98" s="211">
        <v>0.9007142857142858</v>
      </c>
      <c r="Z98" s="211">
        <v>0.45263157894736844</v>
      </c>
      <c r="AA98" s="211">
        <v>0.58421052631578951</v>
      </c>
      <c r="AB98" s="211">
        <v>0.60526315789473684</v>
      </c>
      <c r="AC98" s="206">
        <v>172</v>
      </c>
      <c r="AD98" s="206">
        <v>222</v>
      </c>
      <c r="AE98" s="212">
        <v>230</v>
      </c>
      <c r="AF98" s="208">
        <v>6.2</v>
      </c>
      <c r="AG98" s="208">
        <v>5.51</v>
      </c>
      <c r="AH98" s="208">
        <v>5.05</v>
      </c>
      <c r="AI98" s="211">
        <v>1.1299999999999999</v>
      </c>
      <c r="AJ98" s="211">
        <v>1.48</v>
      </c>
      <c r="AK98" s="211">
        <v>1.57</v>
      </c>
      <c r="AL98" s="211">
        <v>9.3000000000000007</v>
      </c>
      <c r="AM98" s="211">
        <v>9.2899999999999991</v>
      </c>
      <c r="AN98" s="211">
        <v>8.9700000000000006</v>
      </c>
      <c r="AO98" s="211">
        <v>48.3</v>
      </c>
      <c r="AP98" s="211">
        <v>99.2</v>
      </c>
      <c r="AQ98" s="211">
        <v>115.2</v>
      </c>
      <c r="AR98" s="206">
        <v>24105</v>
      </c>
      <c r="AS98" s="206">
        <v>49229</v>
      </c>
      <c r="AT98" s="206">
        <v>56656</v>
      </c>
      <c r="AU98" s="206">
        <v>50</v>
      </c>
      <c r="AV98" s="206">
        <v>105</v>
      </c>
      <c r="AW98" s="206">
        <v>120</v>
      </c>
      <c r="AX98" s="206">
        <v>1400</v>
      </c>
      <c r="AY98" s="206">
        <v>1600</v>
      </c>
      <c r="AZ98" s="206">
        <v>1900</v>
      </c>
      <c r="BA98" s="206">
        <v>4.6466781578060674</v>
      </c>
      <c r="BB98" s="206">
        <v>4.5452546498833666</v>
      </c>
      <c r="BC98" s="206">
        <v>4.5644184627972111</v>
      </c>
      <c r="BD98" s="206">
        <v>145</v>
      </c>
    </row>
    <row r="99" spans="1:56">
      <c r="A99" s="205">
        <v>97</v>
      </c>
      <c r="B99" s="206" t="s">
        <v>146</v>
      </c>
      <c r="C99" s="206" t="s">
        <v>52</v>
      </c>
      <c r="D99" s="207">
        <v>0.71309999999999996</v>
      </c>
      <c r="E99" s="207">
        <v>0.56901999999999997</v>
      </c>
      <c r="F99" s="207">
        <v>0.45473999999999998</v>
      </c>
      <c r="G99" s="206">
        <v>5</v>
      </c>
      <c r="H99" s="206">
        <v>14</v>
      </c>
      <c r="I99" s="206">
        <v>7</v>
      </c>
      <c r="J99" s="208">
        <v>13.379293119128823</v>
      </c>
      <c r="K99" s="208">
        <v>4.6946359186913202</v>
      </c>
      <c r="L99" s="209">
        <v>0.30500000000000022</v>
      </c>
      <c r="M99" s="209">
        <v>0.35400000000000026</v>
      </c>
      <c r="N99" s="209">
        <v>0.34800000000000025</v>
      </c>
      <c r="O99" s="210">
        <v>30901709.999999989</v>
      </c>
      <c r="P99" s="210">
        <v>47381809.999999993</v>
      </c>
      <c r="Q99" s="210">
        <v>64763719.999999993</v>
      </c>
      <c r="R99" s="210">
        <v>8622054.3448813297</v>
      </c>
      <c r="S99" s="210">
        <v>4.6946359186913202</v>
      </c>
      <c r="T99" s="210">
        <v>10668636</v>
      </c>
      <c r="U99" s="210">
        <v>80823</v>
      </c>
      <c r="V99" s="210">
        <v>539376.71394167282</v>
      </c>
      <c r="W99" s="211">
        <v>0.9007142857142858</v>
      </c>
      <c r="X99" s="211">
        <v>0.9007142857142858</v>
      </c>
      <c r="Y99" s="211">
        <v>0.9007142857142858</v>
      </c>
      <c r="Z99" s="211">
        <v>0.44736842105263158</v>
      </c>
      <c r="AA99" s="211">
        <v>0.58421052631578951</v>
      </c>
      <c r="AB99" s="211">
        <v>0.72105263157894739</v>
      </c>
      <c r="AC99" s="206">
        <v>170</v>
      </c>
      <c r="AD99" s="206">
        <v>222</v>
      </c>
      <c r="AE99" s="212">
        <v>274</v>
      </c>
      <c r="AF99" s="208">
        <v>5.9</v>
      </c>
      <c r="AG99" s="208">
        <v>5.47</v>
      </c>
      <c r="AH99" s="208">
        <v>5.6</v>
      </c>
      <c r="AI99" s="211">
        <v>1.47</v>
      </c>
      <c r="AJ99" s="211">
        <v>1.55</v>
      </c>
      <c r="AK99" s="211">
        <v>1.62</v>
      </c>
      <c r="AL99" s="211">
        <v>9.34</v>
      </c>
      <c r="AM99" s="211">
        <v>8.43</v>
      </c>
      <c r="AN99" s="211">
        <v>9</v>
      </c>
      <c r="AO99" s="211">
        <v>70</v>
      </c>
      <c r="AP99" s="211">
        <v>100</v>
      </c>
      <c r="AQ99" s="211">
        <v>128</v>
      </c>
      <c r="AR99" s="206">
        <v>31390</v>
      </c>
      <c r="AS99" s="206">
        <v>49500</v>
      </c>
      <c r="AT99" s="206">
        <v>68601</v>
      </c>
      <c r="AU99" s="206">
        <v>60</v>
      </c>
      <c r="AV99" s="206">
        <v>104</v>
      </c>
      <c r="AW99" s="206">
        <v>174</v>
      </c>
      <c r="AX99" s="206">
        <v>1600</v>
      </c>
      <c r="AY99" s="206">
        <v>1900</v>
      </c>
      <c r="AZ99" s="206">
        <v>1600</v>
      </c>
      <c r="BA99" s="206">
        <v>4.6184746332476987</v>
      </c>
      <c r="BB99" s="206">
        <v>4.5506512781850228</v>
      </c>
      <c r="BC99" s="206">
        <v>4.560264892130526</v>
      </c>
      <c r="BD99" s="206">
        <v>124</v>
      </c>
    </row>
    <row r="100" spans="1:56">
      <c r="A100" s="205">
        <v>98</v>
      </c>
      <c r="B100" s="206" t="s">
        <v>146</v>
      </c>
      <c r="C100" s="206" t="s">
        <v>52</v>
      </c>
      <c r="D100" s="207">
        <v>0.73021000000000003</v>
      </c>
      <c r="E100" s="207">
        <v>0.47454000000000002</v>
      </c>
      <c r="F100" s="207">
        <v>0.52022999999999997</v>
      </c>
      <c r="G100" s="208" t="s">
        <v>182</v>
      </c>
      <c r="H100" s="208" t="s">
        <v>182</v>
      </c>
      <c r="I100" s="208" t="s">
        <v>182</v>
      </c>
      <c r="J100" s="208" t="s">
        <v>183</v>
      </c>
      <c r="K100" s="208" t="s">
        <v>183</v>
      </c>
      <c r="L100" s="209" t="s">
        <v>183</v>
      </c>
      <c r="M100" s="209" t="s">
        <v>183</v>
      </c>
      <c r="N100" s="209" t="s">
        <v>183</v>
      </c>
      <c r="O100" s="210" t="s">
        <v>183</v>
      </c>
      <c r="P100" s="210" t="s">
        <v>183</v>
      </c>
      <c r="Q100" s="210" t="s">
        <v>183</v>
      </c>
      <c r="R100" s="210" t="s">
        <v>183</v>
      </c>
      <c r="S100" s="210" t="s">
        <v>183</v>
      </c>
      <c r="T100" s="210" t="s">
        <v>183</v>
      </c>
      <c r="U100" s="210" t="s">
        <v>183</v>
      </c>
      <c r="V100" s="210" t="s">
        <v>183</v>
      </c>
      <c r="W100" s="211" t="s">
        <v>183</v>
      </c>
      <c r="X100" s="211" t="s">
        <v>183</v>
      </c>
      <c r="Y100" s="211" t="s">
        <v>183</v>
      </c>
      <c r="Z100" s="211" t="s">
        <v>183</v>
      </c>
      <c r="AA100" s="211" t="s">
        <v>183</v>
      </c>
      <c r="AB100" s="211" t="s">
        <v>183</v>
      </c>
      <c r="AC100" s="206" t="s">
        <v>183</v>
      </c>
      <c r="AD100" s="206" t="s">
        <v>183</v>
      </c>
      <c r="AE100" s="212" t="s">
        <v>183</v>
      </c>
      <c r="AF100" s="208" t="s">
        <v>183</v>
      </c>
      <c r="AG100" s="208" t="s">
        <v>183</v>
      </c>
      <c r="AH100" s="208" t="s">
        <v>183</v>
      </c>
      <c r="AI100" s="211" t="s">
        <v>183</v>
      </c>
      <c r="AJ100" s="211" t="s">
        <v>183</v>
      </c>
      <c r="AK100" s="211" t="s">
        <v>183</v>
      </c>
      <c r="AL100" s="211" t="s">
        <v>183</v>
      </c>
      <c r="AM100" s="211" t="s">
        <v>183</v>
      </c>
      <c r="AN100" s="211" t="s">
        <v>183</v>
      </c>
      <c r="AO100" s="211" t="s">
        <v>183</v>
      </c>
      <c r="AP100" s="211" t="s">
        <v>183</v>
      </c>
      <c r="AQ100" s="211" t="s">
        <v>183</v>
      </c>
      <c r="AR100" s="206" t="s">
        <v>183</v>
      </c>
      <c r="AS100" s="206" t="s">
        <v>183</v>
      </c>
      <c r="AT100" s="206" t="s">
        <v>183</v>
      </c>
      <c r="AU100" s="206" t="s">
        <v>183</v>
      </c>
      <c r="AV100" s="206" t="s">
        <v>183</v>
      </c>
      <c r="AW100" s="206" t="s">
        <v>183</v>
      </c>
      <c r="AX100" s="206" t="s">
        <v>183</v>
      </c>
      <c r="AY100" s="206" t="s">
        <v>183</v>
      </c>
      <c r="AZ100" s="206" t="s">
        <v>183</v>
      </c>
      <c r="BA100" s="206" t="s">
        <v>183</v>
      </c>
      <c r="BB100" s="206" t="s">
        <v>183</v>
      </c>
      <c r="BC100" s="206" t="s">
        <v>183</v>
      </c>
      <c r="BD100" s="206" t="s">
        <v>183</v>
      </c>
    </row>
    <row r="101" spans="1:56">
      <c r="A101" s="205">
        <v>99</v>
      </c>
      <c r="B101" s="206" t="s">
        <v>146</v>
      </c>
      <c r="C101" s="206" t="s">
        <v>52</v>
      </c>
      <c r="D101" s="207">
        <v>0.82823999999999998</v>
      </c>
      <c r="E101" s="207">
        <v>0.53817999999999999</v>
      </c>
      <c r="F101" s="207">
        <v>0.49087999999999998</v>
      </c>
      <c r="G101" s="206">
        <v>6</v>
      </c>
      <c r="H101" s="206">
        <v>13</v>
      </c>
      <c r="I101" s="206">
        <v>8</v>
      </c>
      <c r="J101" s="208">
        <v>11.560990192954181</v>
      </c>
      <c r="K101" s="208">
        <v>3.9369224122555133</v>
      </c>
      <c r="L101" s="209">
        <v>0.31000000000000022</v>
      </c>
      <c r="M101" s="209">
        <v>0.34200000000000025</v>
      </c>
      <c r="N101" s="209">
        <v>0.34500000000000025</v>
      </c>
      <c r="O101" s="210">
        <v>31769849.999999996</v>
      </c>
      <c r="P101" s="210">
        <v>40969949.999999993</v>
      </c>
      <c r="Q101" s="210">
        <v>53893770</v>
      </c>
      <c r="R101" s="210">
        <v>8356742.19469498</v>
      </c>
      <c r="S101" s="210">
        <v>3.9369224122555133</v>
      </c>
      <c r="T101" s="210">
        <v>10191456</v>
      </c>
      <c r="U101" s="210">
        <v>77208</v>
      </c>
      <c r="V101" s="210">
        <v>603599.91547318525</v>
      </c>
      <c r="W101" s="211">
        <v>0.9007142857142858</v>
      </c>
      <c r="X101" s="211">
        <v>0.9007142857142858</v>
      </c>
      <c r="Y101" s="211">
        <v>0.9007142857142858</v>
      </c>
      <c r="Z101" s="211">
        <v>0.43684210526315792</v>
      </c>
      <c r="AA101" s="211">
        <v>0.58421052631578951</v>
      </c>
      <c r="AB101" s="211">
        <v>0.60526315789473684</v>
      </c>
      <c r="AC101" s="206">
        <v>166</v>
      </c>
      <c r="AD101" s="206">
        <v>222</v>
      </c>
      <c r="AE101" s="212">
        <v>230</v>
      </c>
      <c r="AF101" s="208">
        <v>5.5</v>
      </c>
      <c r="AG101" s="208">
        <v>6.4</v>
      </c>
      <c r="AH101" s="208">
        <v>5.05</v>
      </c>
      <c r="AI101" s="211">
        <v>1.44</v>
      </c>
      <c r="AJ101" s="211">
        <v>1.46</v>
      </c>
      <c r="AK101" s="211">
        <v>1.57</v>
      </c>
      <c r="AL101" s="211">
        <v>9.34</v>
      </c>
      <c r="AM101" s="211">
        <v>8.17</v>
      </c>
      <c r="AN101" s="211">
        <v>8.9700000000000006</v>
      </c>
      <c r="AO101" s="211">
        <v>70</v>
      </c>
      <c r="AP101" s="211">
        <v>84.5</v>
      </c>
      <c r="AQ101" s="211">
        <v>115.2</v>
      </c>
      <c r="AR101" s="206">
        <v>32344</v>
      </c>
      <c r="AS101" s="206">
        <v>42454</v>
      </c>
      <c r="AT101" s="206">
        <v>56656</v>
      </c>
      <c r="AU101" s="206">
        <v>60</v>
      </c>
      <c r="AV101" s="206">
        <v>90</v>
      </c>
      <c r="AW101" s="206">
        <v>120</v>
      </c>
      <c r="AX101" s="206">
        <v>1600</v>
      </c>
      <c r="AY101" s="206">
        <v>1900</v>
      </c>
      <c r="AZ101" s="206">
        <v>1900</v>
      </c>
      <c r="BA101" s="206">
        <v>4.6110200212233927</v>
      </c>
      <c r="BB101" s="206">
        <v>4.5669877904647587</v>
      </c>
      <c r="BC101" s="206">
        <v>4.5644184627972111</v>
      </c>
      <c r="BD101" s="206">
        <v>145</v>
      </c>
    </row>
    <row r="102" spans="1:56">
      <c r="A102" s="205">
        <v>100</v>
      </c>
      <c r="B102" s="206" t="s">
        <v>146</v>
      </c>
      <c r="C102" s="206" t="s">
        <v>52</v>
      </c>
      <c r="D102" s="207">
        <v>0.89910999999999996</v>
      </c>
      <c r="E102" s="207">
        <v>0.26676</v>
      </c>
      <c r="F102" s="207">
        <v>0.56969000000000003</v>
      </c>
      <c r="G102" s="206">
        <v>7</v>
      </c>
      <c r="H102" s="206">
        <v>7</v>
      </c>
      <c r="I102" s="206">
        <v>9</v>
      </c>
      <c r="J102" s="208">
        <v>10.930030862031632</v>
      </c>
      <c r="K102" s="208">
        <v>4.0694482427731824</v>
      </c>
      <c r="L102" s="209">
        <v>0.30900000000000022</v>
      </c>
      <c r="M102" s="209">
        <v>0.33600000000000024</v>
      </c>
      <c r="N102" s="209">
        <v>0.34300000000000025</v>
      </c>
      <c r="O102" s="210">
        <v>31317579.999999996</v>
      </c>
      <c r="P102" s="210">
        <v>38512950</v>
      </c>
      <c r="Q102" s="210">
        <v>52044650.000000007</v>
      </c>
      <c r="R102" s="210">
        <v>8203040.7016248535</v>
      </c>
      <c r="S102" s="210">
        <v>4.0694482427731824</v>
      </c>
      <c r="T102" s="210">
        <v>10109484.000000002</v>
      </c>
      <c r="U102" s="210">
        <v>76587</v>
      </c>
      <c r="V102" s="210">
        <v>611692.71130300034</v>
      </c>
      <c r="W102" s="211">
        <v>0.9007142857142858</v>
      </c>
      <c r="X102" s="211">
        <v>0.9007142857142858</v>
      </c>
      <c r="Y102" s="211">
        <v>0.9007142857142858</v>
      </c>
      <c r="Z102" s="211">
        <v>0.46842105263157896</v>
      </c>
      <c r="AA102" s="211">
        <v>0.5</v>
      </c>
      <c r="AB102" s="211">
        <v>0.62631578947368416</v>
      </c>
      <c r="AC102" s="206">
        <v>178</v>
      </c>
      <c r="AD102" s="206">
        <v>190</v>
      </c>
      <c r="AE102" s="212">
        <v>238</v>
      </c>
      <c r="AF102" s="208">
        <v>5.8</v>
      </c>
      <c r="AG102" s="208">
        <v>4.8</v>
      </c>
      <c r="AH102" s="208">
        <v>6.5</v>
      </c>
      <c r="AI102" s="211">
        <v>1.4</v>
      </c>
      <c r="AJ102" s="211">
        <v>1.47</v>
      </c>
      <c r="AK102" s="211">
        <v>1.55</v>
      </c>
      <c r="AL102" s="211">
        <v>8.75</v>
      </c>
      <c r="AM102" s="211">
        <v>7.95</v>
      </c>
      <c r="AN102" s="211">
        <v>8.89</v>
      </c>
      <c r="AO102" s="211">
        <v>68</v>
      </c>
      <c r="AP102" s="211">
        <v>79.2</v>
      </c>
      <c r="AQ102" s="211">
        <v>111.8</v>
      </c>
      <c r="AR102" s="206">
        <v>31847</v>
      </c>
      <c r="AS102" s="206">
        <v>39754</v>
      </c>
      <c r="AT102" s="206">
        <v>54624</v>
      </c>
      <c r="AU102" s="206">
        <v>60</v>
      </c>
      <c r="AV102" s="206">
        <v>80</v>
      </c>
      <c r="AW102" s="206">
        <v>116</v>
      </c>
      <c r="AX102" s="206">
        <v>1600</v>
      </c>
      <c r="AY102" s="206">
        <v>1800</v>
      </c>
      <c r="AZ102" s="206">
        <v>2200</v>
      </c>
      <c r="BA102" s="206">
        <v>4.6122758194035134</v>
      </c>
      <c r="BB102" s="206">
        <v>4.5759064953131174</v>
      </c>
      <c r="BC102" s="206">
        <v>4.5672596776334693</v>
      </c>
      <c r="BD102" s="206">
        <v>146</v>
      </c>
    </row>
    <row r="103" spans="1:56">
      <c r="A103" s="205">
        <v>101</v>
      </c>
      <c r="B103" s="206" t="s">
        <v>146</v>
      </c>
      <c r="C103" s="206" t="s">
        <v>52</v>
      </c>
      <c r="D103" s="207">
        <v>0.82113000000000003</v>
      </c>
      <c r="E103" s="207">
        <v>0.45424999999999999</v>
      </c>
      <c r="F103" s="207">
        <v>0.62705</v>
      </c>
      <c r="G103" s="206">
        <v>6</v>
      </c>
      <c r="H103" s="206">
        <v>11</v>
      </c>
      <c r="I103" s="206">
        <v>10</v>
      </c>
      <c r="J103" s="208">
        <v>12.026289443731544</v>
      </c>
      <c r="K103" s="208">
        <v>3.8200490495745401</v>
      </c>
      <c r="L103" s="209">
        <v>0.31000000000000022</v>
      </c>
      <c r="M103" s="209">
        <v>0.35100000000000026</v>
      </c>
      <c r="N103" s="209">
        <v>0.34100000000000025</v>
      </c>
      <c r="O103" s="210">
        <v>31769849.999999996</v>
      </c>
      <c r="P103" s="210">
        <v>45733800</v>
      </c>
      <c r="Q103" s="210">
        <v>53055660</v>
      </c>
      <c r="R103" s="210">
        <v>8399129.5863720737</v>
      </c>
      <c r="S103" s="210">
        <v>3.8200490495745401</v>
      </c>
      <c r="T103" s="210">
        <v>10117404</v>
      </c>
      <c r="U103" s="210">
        <v>76647</v>
      </c>
      <c r="V103" s="210">
        <v>586851.77547115914</v>
      </c>
      <c r="W103" s="211">
        <v>0.9007142857142858</v>
      </c>
      <c r="X103" s="211">
        <v>0.9007142857142858</v>
      </c>
      <c r="Y103" s="211">
        <v>0.9007142857142858</v>
      </c>
      <c r="Z103" s="211">
        <v>0.43684210526315792</v>
      </c>
      <c r="AA103" s="211">
        <v>0.58947368421052626</v>
      </c>
      <c r="AB103" s="211">
        <v>0.60526315789473684</v>
      </c>
      <c r="AC103" s="206">
        <v>166</v>
      </c>
      <c r="AD103" s="206">
        <v>224</v>
      </c>
      <c r="AE103" s="212">
        <v>230</v>
      </c>
      <c r="AF103" s="208">
        <v>5.5</v>
      </c>
      <c r="AG103" s="208">
        <v>5.84</v>
      </c>
      <c r="AH103" s="208">
        <v>6.4</v>
      </c>
      <c r="AI103" s="211">
        <v>1.44</v>
      </c>
      <c r="AJ103" s="211">
        <v>1.59</v>
      </c>
      <c r="AK103" s="211">
        <v>1.59</v>
      </c>
      <c r="AL103" s="211">
        <v>9.34</v>
      </c>
      <c r="AM103" s="211">
        <v>9.66</v>
      </c>
      <c r="AN103" s="211">
        <v>9.35</v>
      </c>
      <c r="AO103" s="211">
        <v>70</v>
      </c>
      <c r="AP103" s="211">
        <v>95.1</v>
      </c>
      <c r="AQ103" s="211">
        <v>121.5</v>
      </c>
      <c r="AR103" s="206">
        <v>32344</v>
      </c>
      <c r="AS103" s="206">
        <v>47689</v>
      </c>
      <c r="AT103" s="206">
        <v>55735</v>
      </c>
      <c r="AU103" s="206">
        <v>60</v>
      </c>
      <c r="AV103" s="206">
        <v>100</v>
      </c>
      <c r="AW103" s="206">
        <v>120</v>
      </c>
      <c r="AX103" s="206">
        <v>1600</v>
      </c>
      <c r="AY103" s="206">
        <v>1600</v>
      </c>
      <c r="AZ103" s="206">
        <v>1800</v>
      </c>
      <c r="BA103" s="206">
        <v>4.6110200212233927</v>
      </c>
      <c r="BB103" s="206">
        <v>4.5548372558781534</v>
      </c>
      <c r="BC103" s="206">
        <v>4.5696597899048559</v>
      </c>
      <c r="BD103" s="206">
        <v>141</v>
      </c>
    </row>
    <row r="104" spans="1:56">
      <c r="A104" s="205">
        <v>102</v>
      </c>
      <c r="B104" s="206" t="s">
        <v>146</v>
      </c>
      <c r="C104" s="206" t="s">
        <v>52</v>
      </c>
      <c r="D104" s="207">
        <v>0.82543</v>
      </c>
      <c r="E104" s="207">
        <v>0.39783000000000002</v>
      </c>
      <c r="F104" s="207">
        <v>0.45818999999999999</v>
      </c>
      <c r="G104" s="206">
        <v>6</v>
      </c>
      <c r="H104" s="206">
        <v>10</v>
      </c>
      <c r="I104" s="206">
        <v>7</v>
      </c>
      <c r="J104" s="208">
        <v>12.549047954395405</v>
      </c>
      <c r="K104" s="208">
        <v>4.6490030065826478</v>
      </c>
      <c r="L104" s="209">
        <v>0.31000000000000022</v>
      </c>
      <c r="M104" s="209">
        <v>0.34100000000000025</v>
      </c>
      <c r="N104" s="209">
        <v>0.34800000000000025</v>
      </c>
      <c r="O104" s="210">
        <v>31769849.999999996</v>
      </c>
      <c r="P104" s="210">
        <v>40237399.999999993</v>
      </c>
      <c r="Q104" s="210">
        <v>64763719.999999993</v>
      </c>
      <c r="R104" s="210">
        <v>8577064.9500456844</v>
      </c>
      <c r="S104" s="210">
        <v>4.6490030065826478</v>
      </c>
      <c r="T104" s="210">
        <v>10608972</v>
      </c>
      <c r="U104" s="210">
        <v>80371</v>
      </c>
      <c r="V104" s="210">
        <v>543806.80531023326</v>
      </c>
      <c r="W104" s="211">
        <v>0.9007142857142858</v>
      </c>
      <c r="X104" s="211">
        <v>0.9007142857142858</v>
      </c>
      <c r="Y104" s="211">
        <v>0.9007142857142858</v>
      </c>
      <c r="Z104" s="211">
        <v>0.43684210526315792</v>
      </c>
      <c r="AA104" s="211">
        <v>0.51578947368421058</v>
      </c>
      <c r="AB104" s="211">
        <v>0.73157894736842111</v>
      </c>
      <c r="AC104" s="206">
        <v>166</v>
      </c>
      <c r="AD104" s="206">
        <v>196</v>
      </c>
      <c r="AE104" s="212">
        <v>278</v>
      </c>
      <c r="AF104" s="208">
        <v>5.5</v>
      </c>
      <c r="AG104" s="208">
        <v>5.58</v>
      </c>
      <c r="AH104" s="208">
        <v>5.6</v>
      </c>
      <c r="AI104" s="211">
        <v>1.44</v>
      </c>
      <c r="AJ104" s="211">
        <v>1.43</v>
      </c>
      <c r="AK104" s="211">
        <v>1.62</v>
      </c>
      <c r="AL104" s="211">
        <v>9.34</v>
      </c>
      <c r="AM104" s="211">
        <v>9.09</v>
      </c>
      <c r="AN104" s="211">
        <v>9</v>
      </c>
      <c r="AO104" s="211">
        <v>70</v>
      </c>
      <c r="AP104" s="211">
        <v>81.2</v>
      </c>
      <c r="AQ104" s="211">
        <v>128</v>
      </c>
      <c r="AR104" s="206">
        <v>32344</v>
      </c>
      <c r="AS104" s="206">
        <v>41649</v>
      </c>
      <c r="AT104" s="206">
        <v>68601</v>
      </c>
      <c r="AU104" s="206">
        <v>60</v>
      </c>
      <c r="AV104" s="206">
        <v>84</v>
      </c>
      <c r="AW104" s="206">
        <v>174</v>
      </c>
      <c r="AX104" s="206">
        <v>1600</v>
      </c>
      <c r="AY104" s="206">
        <v>1800</v>
      </c>
      <c r="AZ104" s="206">
        <v>1600</v>
      </c>
      <c r="BA104" s="206">
        <v>4.6110200212233927</v>
      </c>
      <c r="BB104" s="206">
        <v>4.5682300405660357</v>
      </c>
      <c r="BC104" s="206">
        <v>4.560264892130526</v>
      </c>
      <c r="BD104" s="206">
        <v>127</v>
      </c>
    </row>
    <row r="105" spans="1:56">
      <c r="A105" s="205">
        <v>103</v>
      </c>
      <c r="B105" s="206" t="s">
        <v>146</v>
      </c>
      <c r="C105" s="206" t="s">
        <v>52</v>
      </c>
      <c r="D105" s="207">
        <v>0.93940000000000001</v>
      </c>
      <c r="E105" s="207">
        <v>0.55408999999999997</v>
      </c>
      <c r="F105" s="207">
        <v>8.1920000000000007E-2</v>
      </c>
      <c r="G105" s="206">
        <v>7</v>
      </c>
      <c r="H105" s="206">
        <v>14</v>
      </c>
      <c r="I105" s="206">
        <v>2</v>
      </c>
      <c r="J105" s="208">
        <v>12.836650073132899</v>
      </c>
      <c r="K105" s="208">
        <v>3.9944656960803369</v>
      </c>
      <c r="L105" s="209">
        <v>0.30900000000000022</v>
      </c>
      <c r="M105" s="209">
        <v>0.35400000000000026</v>
      </c>
      <c r="N105" s="209">
        <v>0.35100000000000026</v>
      </c>
      <c r="O105" s="210">
        <v>31317579.999999996</v>
      </c>
      <c r="P105" s="210">
        <v>47381809.999999993</v>
      </c>
      <c r="Q105" s="210">
        <v>56389900</v>
      </c>
      <c r="R105" s="210">
        <v>8008600.9670098908</v>
      </c>
      <c r="S105" s="210">
        <v>3.9944656960803369</v>
      </c>
      <c r="T105" s="210">
        <v>9633888</v>
      </c>
      <c r="U105" s="210">
        <v>72984</v>
      </c>
      <c r="V105" s="210">
        <v>557498.51222821511</v>
      </c>
      <c r="W105" s="211">
        <v>0.9007142857142858</v>
      </c>
      <c r="X105" s="211">
        <v>0.9007142857142858</v>
      </c>
      <c r="Y105" s="211">
        <v>0.9007142857142858</v>
      </c>
      <c r="Z105" s="211">
        <v>0.46842105263157896</v>
      </c>
      <c r="AA105" s="211">
        <v>0.58947368421052626</v>
      </c>
      <c r="AB105" s="211">
        <v>0.51578947368421058</v>
      </c>
      <c r="AC105" s="206">
        <v>178</v>
      </c>
      <c r="AD105" s="206">
        <v>224</v>
      </c>
      <c r="AE105" s="212">
        <v>196</v>
      </c>
      <c r="AF105" s="208">
        <v>5.8</v>
      </c>
      <c r="AG105" s="208">
        <v>5.47</v>
      </c>
      <c r="AH105" s="208">
        <v>6.2</v>
      </c>
      <c r="AI105" s="211">
        <v>1.4</v>
      </c>
      <c r="AJ105" s="211">
        <v>1.55</v>
      </c>
      <c r="AK105" s="211">
        <v>1.65</v>
      </c>
      <c r="AL105" s="211">
        <v>8.75</v>
      </c>
      <c r="AM105" s="211">
        <v>8.43</v>
      </c>
      <c r="AN105" s="211">
        <v>8.76</v>
      </c>
      <c r="AO105" s="211">
        <v>68</v>
      </c>
      <c r="AP105" s="211">
        <v>100</v>
      </c>
      <c r="AQ105" s="211">
        <v>120</v>
      </c>
      <c r="AR105" s="206">
        <v>31847</v>
      </c>
      <c r="AS105" s="206">
        <v>49500</v>
      </c>
      <c r="AT105" s="206">
        <v>59399</v>
      </c>
      <c r="AU105" s="206">
        <v>60</v>
      </c>
      <c r="AV105" s="206">
        <v>104</v>
      </c>
      <c r="AW105" s="206">
        <v>112</v>
      </c>
      <c r="AX105" s="206">
        <v>1600</v>
      </c>
      <c r="AY105" s="206">
        <v>1900</v>
      </c>
      <c r="AZ105" s="206">
        <v>2200</v>
      </c>
      <c r="BA105" s="206">
        <v>4.6122758194035134</v>
      </c>
      <c r="BB105" s="206">
        <v>4.5506512781850228</v>
      </c>
      <c r="BC105" s="206">
        <v>4.5556065086865107</v>
      </c>
      <c r="BD105" s="206">
        <v>135</v>
      </c>
    </row>
    <row r="106" spans="1:56">
      <c r="A106" s="205">
        <v>104</v>
      </c>
      <c r="B106" s="206" t="s">
        <v>146</v>
      </c>
      <c r="C106" s="206" t="s">
        <v>52</v>
      </c>
      <c r="D106" s="207">
        <v>0.76756999999999997</v>
      </c>
      <c r="E106" s="207">
        <v>0.32534999999999997</v>
      </c>
      <c r="F106" s="207">
        <v>0.61467000000000005</v>
      </c>
      <c r="G106" s="206">
        <v>6</v>
      </c>
      <c r="H106" s="206">
        <v>8</v>
      </c>
      <c r="I106" s="206">
        <v>10</v>
      </c>
      <c r="J106" s="208">
        <v>11.093687783247386</v>
      </c>
      <c r="K106" s="208">
        <v>4.0953627784023237</v>
      </c>
      <c r="L106" s="209">
        <v>0.31000000000000022</v>
      </c>
      <c r="M106" s="209">
        <v>0.33800000000000024</v>
      </c>
      <c r="N106" s="209">
        <v>0.34100000000000025</v>
      </c>
      <c r="O106" s="210">
        <v>31769849.999999996</v>
      </c>
      <c r="P106" s="210">
        <v>39009809.999999993</v>
      </c>
      <c r="Q106" s="210">
        <v>53055660</v>
      </c>
      <c r="R106" s="210">
        <v>8190775.6136290561</v>
      </c>
      <c r="S106" s="210">
        <v>4.0953627784023237</v>
      </c>
      <c r="T106" s="210">
        <v>10037544</v>
      </c>
      <c r="U106" s="210">
        <v>76042</v>
      </c>
      <c r="V106" s="210">
        <v>593016.15131186624</v>
      </c>
      <c r="W106" s="211">
        <v>0.9007142857142858</v>
      </c>
      <c r="X106" s="211">
        <v>0.9007142857142858</v>
      </c>
      <c r="Y106" s="211">
        <v>0.9007142857142858</v>
      </c>
      <c r="Z106" s="211">
        <v>0.43684210526315792</v>
      </c>
      <c r="AA106" s="211">
        <v>0.51578947368421058</v>
      </c>
      <c r="AB106" s="211">
        <v>0.61052631578947369</v>
      </c>
      <c r="AC106" s="206">
        <v>166</v>
      </c>
      <c r="AD106" s="206">
        <v>196</v>
      </c>
      <c r="AE106" s="212">
        <v>232</v>
      </c>
      <c r="AF106" s="208">
        <v>5.5</v>
      </c>
      <c r="AG106" s="208">
        <v>5.5</v>
      </c>
      <c r="AH106" s="208">
        <v>6.4</v>
      </c>
      <c r="AI106" s="211">
        <v>1.44</v>
      </c>
      <c r="AJ106" s="211">
        <v>1.47</v>
      </c>
      <c r="AK106" s="211">
        <v>1.59</v>
      </c>
      <c r="AL106" s="211">
        <v>9.34</v>
      </c>
      <c r="AM106" s="211">
        <v>9.15</v>
      </c>
      <c r="AN106" s="211">
        <v>9.35</v>
      </c>
      <c r="AO106" s="211">
        <v>70</v>
      </c>
      <c r="AP106" s="211">
        <v>79.2</v>
      </c>
      <c r="AQ106" s="211">
        <v>121.5</v>
      </c>
      <c r="AR106" s="206">
        <v>32344</v>
      </c>
      <c r="AS106" s="206">
        <v>40300</v>
      </c>
      <c r="AT106" s="206">
        <v>55735</v>
      </c>
      <c r="AU106" s="206">
        <v>60</v>
      </c>
      <c r="AV106" s="206">
        <v>80</v>
      </c>
      <c r="AW106" s="206">
        <v>120</v>
      </c>
      <c r="AX106" s="206">
        <v>1600</v>
      </c>
      <c r="AY106" s="206">
        <v>1800</v>
      </c>
      <c r="AZ106" s="206">
        <v>1800</v>
      </c>
      <c r="BA106" s="206">
        <v>4.6110200212233927</v>
      </c>
      <c r="BB106" s="206">
        <v>4.5735241744558648</v>
      </c>
      <c r="BC106" s="206">
        <v>4.5696597899048559</v>
      </c>
      <c r="BD106" s="206">
        <v>145</v>
      </c>
    </row>
    <row r="107" spans="1:56">
      <c r="A107" s="205">
        <v>105</v>
      </c>
      <c r="B107" s="206" t="s">
        <v>146</v>
      </c>
      <c r="C107" s="206" t="s">
        <v>52</v>
      </c>
      <c r="D107" s="207">
        <v>0.82226999999999995</v>
      </c>
      <c r="E107" s="207">
        <v>0.58101000000000003</v>
      </c>
      <c r="F107" s="207">
        <v>0.54774</v>
      </c>
      <c r="G107" s="206">
        <v>6</v>
      </c>
      <c r="H107" s="206">
        <v>14</v>
      </c>
      <c r="I107" s="206">
        <v>9</v>
      </c>
      <c r="J107" s="208">
        <v>12.229001620381935</v>
      </c>
      <c r="K107" s="208">
        <v>3.9550620191718009</v>
      </c>
      <c r="L107" s="209">
        <v>0.31000000000000022</v>
      </c>
      <c r="M107" s="209">
        <v>0.35400000000000026</v>
      </c>
      <c r="N107" s="209">
        <v>0.34300000000000025</v>
      </c>
      <c r="O107" s="210">
        <v>31769849.999999996</v>
      </c>
      <c r="P107" s="210">
        <v>47381809.999999993</v>
      </c>
      <c r="Q107" s="210">
        <v>52044650.000000007</v>
      </c>
      <c r="R107" s="210">
        <v>8464280.1573530994</v>
      </c>
      <c r="S107" s="210">
        <v>3.9550620191718009</v>
      </c>
      <c r="T107" s="210">
        <v>10308012</v>
      </c>
      <c r="U107" s="210">
        <v>78091</v>
      </c>
      <c r="V107" s="210">
        <v>596957.58402790176</v>
      </c>
      <c r="W107" s="211">
        <v>0.9007142857142858</v>
      </c>
      <c r="X107" s="211">
        <v>0.9007142857142858</v>
      </c>
      <c r="Y107" s="211">
        <v>0.9007142857142858</v>
      </c>
      <c r="Z107" s="211">
        <v>0.43684210526315792</v>
      </c>
      <c r="AA107" s="211">
        <v>0.58947368421052626</v>
      </c>
      <c r="AB107" s="211">
        <v>0.62105263157894741</v>
      </c>
      <c r="AC107" s="206">
        <v>166</v>
      </c>
      <c r="AD107" s="206">
        <v>224</v>
      </c>
      <c r="AE107" s="212">
        <v>236</v>
      </c>
      <c r="AF107" s="208">
        <v>5.5</v>
      </c>
      <c r="AG107" s="208">
        <v>5.47</v>
      </c>
      <c r="AH107" s="208">
        <v>6.5</v>
      </c>
      <c r="AI107" s="211">
        <v>1.44</v>
      </c>
      <c r="AJ107" s="211">
        <v>1.55</v>
      </c>
      <c r="AK107" s="211">
        <v>1.55</v>
      </c>
      <c r="AL107" s="211">
        <v>9.34</v>
      </c>
      <c r="AM107" s="211">
        <v>8.43</v>
      </c>
      <c r="AN107" s="211">
        <v>8.89</v>
      </c>
      <c r="AO107" s="211">
        <v>70</v>
      </c>
      <c r="AP107" s="211">
        <v>100</v>
      </c>
      <c r="AQ107" s="211">
        <v>111.8</v>
      </c>
      <c r="AR107" s="206">
        <v>32344</v>
      </c>
      <c r="AS107" s="206">
        <v>49500</v>
      </c>
      <c r="AT107" s="206">
        <v>54624</v>
      </c>
      <c r="AU107" s="206">
        <v>60</v>
      </c>
      <c r="AV107" s="206">
        <v>104</v>
      </c>
      <c r="AW107" s="206">
        <v>116</v>
      </c>
      <c r="AX107" s="206">
        <v>1600</v>
      </c>
      <c r="AY107" s="206">
        <v>1900</v>
      </c>
      <c r="AZ107" s="206">
        <v>2200</v>
      </c>
      <c r="BA107" s="206">
        <v>4.6110200212233927</v>
      </c>
      <c r="BB107" s="206">
        <v>4.5506512781850228</v>
      </c>
      <c r="BC107" s="206">
        <v>4.5672596776334693</v>
      </c>
      <c r="BD107" s="206">
        <v>143</v>
      </c>
    </row>
    <row r="108" spans="1:56">
      <c r="A108" s="205">
        <v>106</v>
      </c>
      <c r="B108" s="206" t="s">
        <v>146</v>
      </c>
      <c r="C108" s="206" t="s">
        <v>52</v>
      </c>
      <c r="D108" s="207">
        <v>0.71043999999999996</v>
      </c>
      <c r="E108" s="207">
        <v>0.52410000000000001</v>
      </c>
      <c r="F108" s="207">
        <v>0.56911</v>
      </c>
      <c r="G108" s="206">
        <v>5</v>
      </c>
      <c r="H108" s="206">
        <v>13</v>
      </c>
      <c r="I108" s="206">
        <v>9</v>
      </c>
      <c r="J108" s="208">
        <v>11.188055710619508</v>
      </c>
      <c r="K108" s="208">
        <v>3.7776255275819794</v>
      </c>
      <c r="L108" s="209">
        <v>0.30500000000000022</v>
      </c>
      <c r="M108" s="209">
        <v>0.34200000000000025</v>
      </c>
      <c r="N108" s="209">
        <v>0.34300000000000025</v>
      </c>
      <c r="O108" s="210">
        <v>30901709.999999989</v>
      </c>
      <c r="P108" s="210">
        <v>40969949.999999993</v>
      </c>
      <c r="Q108" s="210">
        <v>52044650.000000007</v>
      </c>
      <c r="R108" s="210">
        <v>8558754.8027256392</v>
      </c>
      <c r="S108" s="210">
        <v>3.7776255275819794</v>
      </c>
      <c r="T108" s="210">
        <v>10465488</v>
      </c>
      <c r="U108" s="210">
        <v>79284</v>
      </c>
      <c r="V108" s="210">
        <v>636627.6112975498</v>
      </c>
      <c r="W108" s="211">
        <v>0.9007142857142858</v>
      </c>
      <c r="X108" s="211">
        <v>0.9007142857142858</v>
      </c>
      <c r="Y108" s="211">
        <v>0.9007142857142858</v>
      </c>
      <c r="Z108" s="211">
        <v>0.45263157894736844</v>
      </c>
      <c r="AA108" s="211">
        <v>0.58421052631578951</v>
      </c>
      <c r="AB108" s="211">
        <v>0.62631578947368416</v>
      </c>
      <c r="AC108" s="206">
        <v>172</v>
      </c>
      <c r="AD108" s="206">
        <v>222</v>
      </c>
      <c r="AE108" s="212">
        <v>238</v>
      </c>
      <c r="AF108" s="208">
        <v>5.9</v>
      </c>
      <c r="AG108" s="208">
        <v>6.4</v>
      </c>
      <c r="AH108" s="208">
        <v>6.5</v>
      </c>
      <c r="AI108" s="211">
        <v>1.47</v>
      </c>
      <c r="AJ108" s="211">
        <v>1.46</v>
      </c>
      <c r="AK108" s="211">
        <v>1.55</v>
      </c>
      <c r="AL108" s="211">
        <v>9.34</v>
      </c>
      <c r="AM108" s="211">
        <v>8.17</v>
      </c>
      <c r="AN108" s="211">
        <v>8.89</v>
      </c>
      <c r="AO108" s="211">
        <v>70</v>
      </c>
      <c r="AP108" s="211">
        <v>84.5</v>
      </c>
      <c r="AQ108" s="211">
        <v>111.8</v>
      </c>
      <c r="AR108" s="206">
        <v>31390</v>
      </c>
      <c r="AS108" s="206">
        <v>42454</v>
      </c>
      <c r="AT108" s="206">
        <v>54624</v>
      </c>
      <c r="AU108" s="206">
        <v>60</v>
      </c>
      <c r="AV108" s="206">
        <v>90</v>
      </c>
      <c r="AW108" s="206">
        <v>116</v>
      </c>
      <c r="AX108" s="206">
        <v>1600</v>
      </c>
      <c r="AY108" s="206">
        <v>1900</v>
      </c>
      <c r="AZ108" s="206">
        <v>2200</v>
      </c>
      <c r="BA108" s="206">
        <v>4.6184746332476987</v>
      </c>
      <c r="BB108" s="206">
        <v>4.5669877904647587</v>
      </c>
      <c r="BC108" s="206">
        <v>4.5672596776334693</v>
      </c>
      <c r="BD108" s="206">
        <v>152</v>
      </c>
    </row>
    <row r="109" spans="1:56">
      <c r="A109" s="205">
        <v>108</v>
      </c>
      <c r="B109" s="206" t="s">
        <v>146</v>
      </c>
      <c r="C109" s="206" t="s">
        <v>52</v>
      </c>
      <c r="D109" s="207">
        <v>0.77112000000000003</v>
      </c>
      <c r="E109" s="207">
        <v>1.6000000000000001E-4</v>
      </c>
      <c r="F109" s="207">
        <v>1.0000000000000001E-5</v>
      </c>
      <c r="G109" s="206">
        <v>6</v>
      </c>
      <c r="H109" s="206">
        <v>1</v>
      </c>
      <c r="I109" s="206">
        <v>1</v>
      </c>
      <c r="J109" s="208">
        <v>10.935485053489193</v>
      </c>
      <c r="K109" s="208">
        <v>4.4080103028235627</v>
      </c>
      <c r="L109" s="209">
        <v>0.31000000000000022</v>
      </c>
      <c r="M109" s="209">
        <v>0.33200000000000024</v>
      </c>
      <c r="N109" s="209">
        <v>0.34300000000000025</v>
      </c>
      <c r="O109" s="210">
        <v>31769849.999999996</v>
      </c>
      <c r="P109" s="210">
        <v>38292730</v>
      </c>
      <c r="Q109" s="210">
        <v>52565170</v>
      </c>
      <c r="R109" s="210">
        <v>7728745.2217330849</v>
      </c>
      <c r="S109" s="210">
        <v>4.4080103028235627</v>
      </c>
      <c r="T109" s="210">
        <v>9448956.0000000019</v>
      </c>
      <c r="U109" s="210">
        <v>71583</v>
      </c>
      <c r="V109" s="210">
        <v>545166.508963136</v>
      </c>
      <c r="W109" s="211">
        <v>0.9007142857142858</v>
      </c>
      <c r="X109" s="211">
        <v>0.9007142857142858</v>
      </c>
      <c r="Y109" s="211">
        <v>0.9007142857142858</v>
      </c>
      <c r="Z109" s="211">
        <v>0.43684210526315792</v>
      </c>
      <c r="AA109" s="211">
        <v>0.45263157894736844</v>
      </c>
      <c r="AB109" s="211">
        <v>0.58421052631578951</v>
      </c>
      <c r="AC109" s="206">
        <v>166</v>
      </c>
      <c r="AD109" s="206">
        <v>172</v>
      </c>
      <c r="AE109" s="212">
        <v>222</v>
      </c>
      <c r="AF109" s="208">
        <v>5.5</v>
      </c>
      <c r="AG109" s="208">
        <v>4.92</v>
      </c>
      <c r="AH109" s="208">
        <v>5.51</v>
      </c>
      <c r="AI109" s="211">
        <v>1.44</v>
      </c>
      <c r="AJ109" s="211">
        <v>1.34</v>
      </c>
      <c r="AK109" s="211">
        <v>1.52</v>
      </c>
      <c r="AL109" s="211">
        <v>9.34</v>
      </c>
      <c r="AM109" s="211">
        <v>8.25</v>
      </c>
      <c r="AN109" s="211">
        <v>9.0399999999999991</v>
      </c>
      <c r="AO109" s="211">
        <v>70</v>
      </c>
      <c r="AP109" s="211">
        <v>91.5</v>
      </c>
      <c r="AQ109" s="211">
        <v>116.7</v>
      </c>
      <c r="AR109" s="206">
        <v>32344</v>
      </c>
      <c r="AS109" s="206">
        <v>39512</v>
      </c>
      <c r="AT109" s="206">
        <v>55196</v>
      </c>
      <c r="AU109" s="206">
        <v>60</v>
      </c>
      <c r="AV109" s="206">
        <v>77</v>
      </c>
      <c r="AW109" s="206">
        <v>116</v>
      </c>
      <c r="AX109" s="206">
        <v>1600</v>
      </c>
      <c r="AY109" s="206">
        <v>1700</v>
      </c>
      <c r="AZ109" s="206">
        <v>1900</v>
      </c>
      <c r="BA109" s="206">
        <v>4.6110200212233927</v>
      </c>
      <c r="BB109" s="206">
        <v>4.5808659521911137</v>
      </c>
      <c r="BC109" s="206">
        <v>4.5668557438122468</v>
      </c>
      <c r="BD109" s="206">
        <v>137</v>
      </c>
    </row>
    <row r="110" spans="1:56">
      <c r="A110" s="205">
        <v>109</v>
      </c>
      <c r="B110" s="206" t="s">
        <v>146</v>
      </c>
      <c r="C110" s="206" t="s">
        <v>52</v>
      </c>
      <c r="D110" s="207">
        <v>0.68210999999999999</v>
      </c>
      <c r="E110" s="207">
        <v>0.45594000000000001</v>
      </c>
      <c r="F110" s="207">
        <v>0.42853999999999998</v>
      </c>
      <c r="G110" s="206">
        <v>5</v>
      </c>
      <c r="H110" s="206">
        <v>11</v>
      </c>
      <c r="I110" s="206">
        <v>7</v>
      </c>
      <c r="J110" s="208">
        <v>13.140410572061572</v>
      </c>
      <c r="K110" s="208">
        <v>4.3309436756580855</v>
      </c>
      <c r="L110" s="209">
        <v>0.30500000000000022</v>
      </c>
      <c r="M110" s="209">
        <v>0.35100000000000026</v>
      </c>
      <c r="N110" s="209">
        <v>0.34800000000000025</v>
      </c>
      <c r="O110" s="210">
        <v>30901709.999999989</v>
      </c>
      <c r="P110" s="210">
        <v>45733800</v>
      </c>
      <c r="Q110" s="210">
        <v>64763719.999999993</v>
      </c>
      <c r="R110" s="210">
        <v>8705809.6525091901</v>
      </c>
      <c r="S110" s="210">
        <v>4.3309436756580855</v>
      </c>
      <c r="T110" s="210">
        <v>10631412</v>
      </c>
      <c r="U110" s="210">
        <v>80541</v>
      </c>
      <c r="V110" s="210">
        <v>552035.55906306906</v>
      </c>
      <c r="W110" s="211">
        <v>0.9007142857142858</v>
      </c>
      <c r="X110" s="211">
        <v>0.9007142857142858</v>
      </c>
      <c r="Y110" s="211">
        <v>0.9007142857142858</v>
      </c>
      <c r="Z110" s="211">
        <v>0.44736842105263158</v>
      </c>
      <c r="AA110" s="211">
        <v>0.58421052631578951</v>
      </c>
      <c r="AB110" s="211">
        <v>0.72105263157894739</v>
      </c>
      <c r="AC110" s="206">
        <v>170</v>
      </c>
      <c r="AD110" s="206">
        <v>222</v>
      </c>
      <c r="AE110" s="212">
        <v>274</v>
      </c>
      <c r="AF110" s="208">
        <v>5.9</v>
      </c>
      <c r="AG110" s="208">
        <v>5.84</v>
      </c>
      <c r="AH110" s="208">
        <v>5.6</v>
      </c>
      <c r="AI110" s="211">
        <v>1.47</v>
      </c>
      <c r="AJ110" s="211">
        <v>1.59</v>
      </c>
      <c r="AK110" s="211">
        <v>1.62</v>
      </c>
      <c r="AL110" s="211">
        <v>9.34</v>
      </c>
      <c r="AM110" s="211">
        <v>9.66</v>
      </c>
      <c r="AN110" s="211">
        <v>9</v>
      </c>
      <c r="AO110" s="211">
        <v>70</v>
      </c>
      <c r="AP110" s="211">
        <v>95.1</v>
      </c>
      <c r="AQ110" s="211">
        <v>128</v>
      </c>
      <c r="AR110" s="206">
        <v>31390</v>
      </c>
      <c r="AS110" s="206">
        <v>47689</v>
      </c>
      <c r="AT110" s="206">
        <v>68601</v>
      </c>
      <c r="AU110" s="206">
        <v>60</v>
      </c>
      <c r="AV110" s="206">
        <v>100</v>
      </c>
      <c r="AW110" s="206">
        <v>174</v>
      </c>
      <c r="AX110" s="206">
        <v>1600</v>
      </c>
      <c r="AY110" s="206">
        <v>1600</v>
      </c>
      <c r="AZ110" s="206">
        <v>1600</v>
      </c>
      <c r="BA110" s="206">
        <v>4.6184746332476987</v>
      </c>
      <c r="BB110" s="206">
        <v>4.5548372558781534</v>
      </c>
      <c r="BC110" s="206">
        <v>4.560264892130526</v>
      </c>
      <c r="BD110" s="206">
        <v>128</v>
      </c>
    </row>
    <row r="111" spans="1:56">
      <c r="A111" s="205">
        <v>110</v>
      </c>
      <c r="B111" s="206" t="s">
        <v>146</v>
      </c>
      <c r="C111" s="206" t="s">
        <v>52</v>
      </c>
      <c r="D111" s="207">
        <v>0.70367000000000002</v>
      </c>
      <c r="E111" s="207">
        <v>0.47874</v>
      </c>
      <c r="F111" s="207">
        <v>0.44900000000000001</v>
      </c>
      <c r="G111" s="206">
        <v>5</v>
      </c>
      <c r="H111" s="206">
        <v>12</v>
      </c>
      <c r="I111" s="206">
        <v>7</v>
      </c>
      <c r="J111" s="208">
        <v>13.363854953249184</v>
      </c>
      <c r="K111" s="208">
        <v>4.5542540006786849</v>
      </c>
      <c r="L111" s="209">
        <v>0.30500000000000022</v>
      </c>
      <c r="M111" s="209">
        <v>0.35500000000000026</v>
      </c>
      <c r="N111" s="209">
        <v>0.34800000000000025</v>
      </c>
      <c r="O111" s="210">
        <v>30901709.999999989</v>
      </c>
      <c r="P111" s="210">
        <v>47135200</v>
      </c>
      <c r="Q111" s="210">
        <v>64763719.999999993</v>
      </c>
      <c r="R111" s="210">
        <v>8609118.5919956118</v>
      </c>
      <c r="S111" s="210">
        <v>4.5542540006786849</v>
      </c>
      <c r="T111" s="210">
        <v>10557756</v>
      </c>
      <c r="U111" s="210">
        <v>79983</v>
      </c>
      <c r="V111" s="210">
        <v>534953.57888882526</v>
      </c>
      <c r="W111" s="211">
        <v>0.9007142857142858</v>
      </c>
      <c r="X111" s="211">
        <v>0.9007142857142858</v>
      </c>
      <c r="Y111" s="211">
        <v>0.9007142857142858</v>
      </c>
      <c r="Z111" s="211">
        <v>0.44736842105263158</v>
      </c>
      <c r="AA111" s="211">
        <v>0.57894736842105265</v>
      </c>
      <c r="AB111" s="211">
        <v>0.72105263157894739</v>
      </c>
      <c r="AC111" s="206">
        <v>170</v>
      </c>
      <c r="AD111" s="206">
        <v>220</v>
      </c>
      <c r="AE111" s="212">
        <v>274</v>
      </c>
      <c r="AF111" s="208">
        <v>5.9</v>
      </c>
      <c r="AG111" s="208">
        <v>5.51</v>
      </c>
      <c r="AH111" s="208">
        <v>5.6</v>
      </c>
      <c r="AI111" s="211">
        <v>1.47</v>
      </c>
      <c r="AJ111" s="211">
        <v>1.48</v>
      </c>
      <c r="AK111" s="211">
        <v>1.62</v>
      </c>
      <c r="AL111" s="211">
        <v>9.34</v>
      </c>
      <c r="AM111" s="211">
        <v>9.2899999999999991</v>
      </c>
      <c r="AN111" s="211">
        <v>9</v>
      </c>
      <c r="AO111" s="211">
        <v>70</v>
      </c>
      <c r="AP111" s="211">
        <v>99.2</v>
      </c>
      <c r="AQ111" s="211">
        <v>128</v>
      </c>
      <c r="AR111" s="206">
        <v>31390</v>
      </c>
      <c r="AS111" s="206">
        <v>49229</v>
      </c>
      <c r="AT111" s="206">
        <v>68601</v>
      </c>
      <c r="AU111" s="206">
        <v>60</v>
      </c>
      <c r="AV111" s="206">
        <v>105</v>
      </c>
      <c r="AW111" s="206">
        <v>174</v>
      </c>
      <c r="AX111" s="206">
        <v>1600</v>
      </c>
      <c r="AY111" s="206">
        <v>1600</v>
      </c>
      <c r="AZ111" s="206">
        <v>1600</v>
      </c>
      <c r="BA111" s="206">
        <v>4.6184746332476987</v>
      </c>
      <c r="BB111" s="206">
        <v>4.5502803747769036</v>
      </c>
      <c r="BC111" s="206">
        <v>4.560264892130526</v>
      </c>
      <c r="BD111" s="206">
        <v>125</v>
      </c>
    </row>
    <row r="112" spans="1:56">
      <c r="A112" s="205">
        <v>111</v>
      </c>
      <c r="B112" s="206" t="s">
        <v>146</v>
      </c>
      <c r="C112" s="206" t="s">
        <v>52</v>
      </c>
      <c r="D112" s="207">
        <v>0.84191000000000005</v>
      </c>
      <c r="E112" s="207">
        <v>0.74636999999999998</v>
      </c>
      <c r="F112" s="207">
        <v>0.44835999999999998</v>
      </c>
      <c r="G112" s="206">
        <v>6</v>
      </c>
      <c r="H112" s="206">
        <v>18</v>
      </c>
      <c r="I112" s="206">
        <v>7</v>
      </c>
      <c r="J112" s="208">
        <v>13.22867425944103</v>
      </c>
      <c r="K112" s="208">
        <v>4.7139195717288507</v>
      </c>
      <c r="L112" s="209">
        <v>0.31000000000000022</v>
      </c>
      <c r="M112" s="209">
        <v>0.34900000000000025</v>
      </c>
      <c r="N112" s="209">
        <v>0.34800000000000025</v>
      </c>
      <c r="O112" s="210">
        <v>31769849.999999996</v>
      </c>
      <c r="P112" s="210">
        <v>45717419.999999993</v>
      </c>
      <c r="Q112" s="210">
        <v>64763719.999999993</v>
      </c>
      <c r="R112" s="210">
        <v>8717471.289308358</v>
      </c>
      <c r="S112" s="210">
        <v>4.7139195717288507</v>
      </c>
      <c r="T112" s="210">
        <v>10886700</v>
      </c>
      <c r="U112" s="210">
        <v>82475</v>
      </c>
      <c r="V112" s="210">
        <v>557957.15516433259</v>
      </c>
      <c r="W112" s="211">
        <v>0.9007142857142858</v>
      </c>
      <c r="X112" s="211">
        <v>0.9007142857142858</v>
      </c>
      <c r="Y112" s="211">
        <v>0.9007142857142858</v>
      </c>
      <c r="Z112" s="211">
        <v>0.43157894736842106</v>
      </c>
      <c r="AA112" s="211">
        <v>0.65263157894736845</v>
      </c>
      <c r="AB112" s="211">
        <v>0.71578947368421053</v>
      </c>
      <c r="AC112" s="206">
        <v>164</v>
      </c>
      <c r="AD112" s="206">
        <v>248</v>
      </c>
      <c r="AE112" s="212">
        <v>272</v>
      </c>
      <c r="AF112" s="208">
        <v>5.5</v>
      </c>
      <c r="AG112" s="208">
        <v>6.3</v>
      </c>
      <c r="AH112" s="208">
        <v>5.6</v>
      </c>
      <c r="AI112" s="211">
        <v>1.44</v>
      </c>
      <c r="AJ112" s="211">
        <v>1.47</v>
      </c>
      <c r="AK112" s="211">
        <v>1.62</v>
      </c>
      <c r="AL112" s="211">
        <v>9.34</v>
      </c>
      <c r="AM112" s="211">
        <v>9.3800000000000008</v>
      </c>
      <c r="AN112" s="211">
        <v>9</v>
      </c>
      <c r="AO112" s="211">
        <v>70</v>
      </c>
      <c r="AP112" s="211">
        <v>106.6</v>
      </c>
      <c r="AQ112" s="211">
        <v>128</v>
      </c>
      <c r="AR112" s="206">
        <v>32344</v>
      </c>
      <c r="AS112" s="206">
        <v>47671</v>
      </c>
      <c r="AT112" s="206">
        <v>68601</v>
      </c>
      <c r="AU112" s="206">
        <v>60</v>
      </c>
      <c r="AV112" s="206">
        <v>110</v>
      </c>
      <c r="AW112" s="206">
        <v>174</v>
      </c>
      <c r="AX112" s="206">
        <v>1600</v>
      </c>
      <c r="AY112" s="206">
        <v>1800</v>
      </c>
      <c r="AZ112" s="206">
        <v>1600</v>
      </c>
      <c r="BA112" s="206">
        <v>4.6110200212233927</v>
      </c>
      <c r="BB112" s="206">
        <v>4.5577713202297838</v>
      </c>
      <c r="BC112" s="206">
        <v>4.560264892130526</v>
      </c>
      <c r="BD112" s="206">
        <v>128</v>
      </c>
    </row>
    <row r="113" spans="1:56">
      <c r="A113" s="205">
        <v>112</v>
      </c>
      <c r="B113" s="206" t="s">
        <v>147</v>
      </c>
      <c r="C113" s="206" t="s">
        <v>52</v>
      </c>
      <c r="D113" s="207">
        <v>0.81418000000000001</v>
      </c>
      <c r="E113" s="207">
        <v>0.82520000000000004</v>
      </c>
      <c r="F113" s="207">
        <v>0.76644000000000001</v>
      </c>
      <c r="G113" s="206">
        <v>6</v>
      </c>
      <c r="H113" s="206">
        <v>20</v>
      </c>
      <c r="I113" s="206">
        <v>12</v>
      </c>
      <c r="J113" s="208">
        <v>12.010510635850427</v>
      </c>
      <c r="K113" s="208">
        <v>5.0299415161866214</v>
      </c>
      <c r="L113" s="209">
        <v>0.31000000000000022</v>
      </c>
      <c r="M113" s="209">
        <v>0.34900000000000025</v>
      </c>
      <c r="N113" s="209">
        <v>0.34300000000000025</v>
      </c>
      <c r="O113" s="210">
        <v>31769849.999999996</v>
      </c>
      <c r="P113" s="210">
        <v>43313199.999999985</v>
      </c>
      <c r="Q113" s="210">
        <v>55433490</v>
      </c>
      <c r="R113" s="210">
        <v>7753043.8220924754</v>
      </c>
      <c r="S113" s="210">
        <v>5.0299415161866214</v>
      </c>
      <c r="T113" s="210">
        <v>9590064</v>
      </c>
      <c r="U113" s="210">
        <v>72652</v>
      </c>
      <c r="V113" s="210">
        <v>502693.67038169364</v>
      </c>
      <c r="W113" s="211">
        <v>0.9007142857142858</v>
      </c>
      <c r="X113" s="211">
        <v>0.9007142857142858</v>
      </c>
      <c r="Y113" s="211">
        <v>0.9007142857142858</v>
      </c>
      <c r="Z113" s="211">
        <v>0.43684210526315792</v>
      </c>
      <c r="AA113" s="211">
        <v>0.46842105263157896</v>
      </c>
      <c r="AB113" s="211">
        <v>0.64736842105263159</v>
      </c>
      <c r="AC113" s="206">
        <v>166</v>
      </c>
      <c r="AD113" s="206">
        <v>178</v>
      </c>
      <c r="AE113" s="212">
        <v>246</v>
      </c>
      <c r="AF113" s="208">
        <v>5.5</v>
      </c>
      <c r="AG113" s="208">
        <v>3.04</v>
      </c>
      <c r="AH113" s="208">
        <v>6.2</v>
      </c>
      <c r="AI113" s="211">
        <v>1.44</v>
      </c>
      <c r="AJ113" s="211">
        <v>1.18</v>
      </c>
      <c r="AK113" s="211">
        <v>1.7</v>
      </c>
      <c r="AL113" s="211">
        <v>9.34</v>
      </c>
      <c r="AM113" s="211">
        <v>9.58</v>
      </c>
      <c r="AN113" s="211">
        <v>8.82</v>
      </c>
      <c r="AO113" s="211">
        <v>70</v>
      </c>
      <c r="AP113" s="211">
        <v>96</v>
      </c>
      <c r="AQ113" s="211">
        <v>114</v>
      </c>
      <c r="AR113" s="206">
        <v>32344</v>
      </c>
      <c r="AS113" s="206">
        <v>45029</v>
      </c>
      <c r="AT113" s="206">
        <v>58348</v>
      </c>
      <c r="AU113" s="206">
        <v>60</v>
      </c>
      <c r="AV113" s="206">
        <v>100</v>
      </c>
      <c r="AW113" s="206">
        <v>133</v>
      </c>
      <c r="AX113" s="206">
        <v>1600</v>
      </c>
      <c r="AY113" s="206">
        <v>1000</v>
      </c>
      <c r="AZ113" s="206">
        <v>1950</v>
      </c>
      <c r="BA113" s="206">
        <v>4.6110200212233927</v>
      </c>
      <c r="BB113" s="206">
        <v>4.5584377477552449</v>
      </c>
      <c r="BC113" s="206">
        <v>4.5665885686767789</v>
      </c>
      <c r="BD113" s="206">
        <v>124</v>
      </c>
    </row>
    <row r="114" spans="1:56">
      <c r="A114" s="205">
        <v>113</v>
      </c>
      <c r="B114" s="206" t="s">
        <v>146</v>
      </c>
      <c r="C114" s="206" t="s">
        <v>52</v>
      </c>
      <c r="D114" s="207">
        <v>0.74243999999999999</v>
      </c>
      <c r="E114" s="207">
        <v>0.51432999999999995</v>
      </c>
      <c r="F114" s="207">
        <v>0.33906999999999998</v>
      </c>
      <c r="G114" s="206">
        <v>6</v>
      </c>
      <c r="H114" s="206">
        <v>13</v>
      </c>
      <c r="I114" s="206">
        <v>6</v>
      </c>
      <c r="J114" s="208">
        <v>12.662942700133913</v>
      </c>
      <c r="K114" s="208">
        <v>4.2375319508134428</v>
      </c>
      <c r="L114" s="209">
        <v>0.31000000000000022</v>
      </c>
      <c r="M114" s="209">
        <v>0.34200000000000025</v>
      </c>
      <c r="N114" s="209">
        <v>0.34900000000000025</v>
      </c>
      <c r="O114" s="210">
        <v>31769849.999999996</v>
      </c>
      <c r="P114" s="210">
        <v>40969949.999999993</v>
      </c>
      <c r="Q114" s="210">
        <v>64699110.000000007</v>
      </c>
      <c r="R114" s="210">
        <v>8775411.4211416375</v>
      </c>
      <c r="S114" s="210">
        <v>4.2375319508134428</v>
      </c>
      <c r="T114" s="210">
        <v>10713516</v>
      </c>
      <c r="U114" s="210">
        <v>81163</v>
      </c>
      <c r="V114" s="210">
        <v>563515.84289730387</v>
      </c>
      <c r="W114" s="211">
        <v>0.9007142857142858</v>
      </c>
      <c r="X114" s="211">
        <v>0.9007142857142858</v>
      </c>
      <c r="Y114" s="211">
        <v>0.9007142857142858</v>
      </c>
      <c r="Z114" s="211">
        <v>0.43684210526315792</v>
      </c>
      <c r="AA114" s="211">
        <v>0.58421052631578951</v>
      </c>
      <c r="AB114" s="211">
        <v>0.72631578947368425</v>
      </c>
      <c r="AC114" s="206">
        <v>166</v>
      </c>
      <c r="AD114" s="206">
        <v>222</v>
      </c>
      <c r="AE114" s="212">
        <v>276</v>
      </c>
      <c r="AF114" s="208">
        <v>5.5</v>
      </c>
      <c r="AG114" s="208">
        <v>6.4</v>
      </c>
      <c r="AH114" s="208">
        <v>5.3</v>
      </c>
      <c r="AI114" s="211">
        <v>1.44</v>
      </c>
      <c r="AJ114" s="211">
        <v>1.46</v>
      </c>
      <c r="AK114" s="211">
        <v>1.57</v>
      </c>
      <c r="AL114" s="211">
        <v>9.34</v>
      </c>
      <c r="AM114" s="211">
        <v>8.17</v>
      </c>
      <c r="AN114" s="211">
        <v>9.44</v>
      </c>
      <c r="AO114" s="211">
        <v>70</v>
      </c>
      <c r="AP114" s="211">
        <v>84.5</v>
      </c>
      <c r="AQ114" s="211">
        <v>124.6</v>
      </c>
      <c r="AR114" s="206">
        <v>32344</v>
      </c>
      <c r="AS114" s="206">
        <v>42454</v>
      </c>
      <c r="AT114" s="206">
        <v>68530</v>
      </c>
      <c r="AU114" s="206">
        <v>60</v>
      </c>
      <c r="AV114" s="206">
        <v>90</v>
      </c>
      <c r="AW114" s="206">
        <v>174</v>
      </c>
      <c r="AX114" s="206">
        <v>1600</v>
      </c>
      <c r="AY114" s="206">
        <v>1900</v>
      </c>
      <c r="AZ114" s="206">
        <v>1550</v>
      </c>
      <c r="BA114" s="206">
        <v>4.6110200212233927</v>
      </c>
      <c r="BB114" s="206">
        <v>4.5669877904647587</v>
      </c>
      <c r="BC114" s="206">
        <v>4.5589861088269537</v>
      </c>
      <c r="BD114" s="206">
        <v>130</v>
      </c>
    </row>
    <row r="115" spans="1:56">
      <c r="A115" s="205">
        <v>114</v>
      </c>
      <c r="B115" s="206" t="s">
        <v>147</v>
      </c>
      <c r="C115" s="206" t="s">
        <v>52</v>
      </c>
      <c r="D115" s="207">
        <v>0.85316999999999998</v>
      </c>
      <c r="E115" s="207">
        <v>2.1649999999999999E-2</v>
      </c>
      <c r="F115" s="207">
        <v>0.44703999999999999</v>
      </c>
      <c r="G115" s="206">
        <v>6</v>
      </c>
      <c r="H115" s="206">
        <v>1</v>
      </c>
      <c r="I115" s="206">
        <v>7</v>
      </c>
      <c r="J115" s="208">
        <v>12.179463090057965</v>
      </c>
      <c r="K115" s="208">
        <v>4.9179201215037525</v>
      </c>
      <c r="L115" s="209">
        <v>0.31000000000000022</v>
      </c>
      <c r="M115" s="209">
        <v>0.33200000000000024</v>
      </c>
      <c r="N115" s="209">
        <v>0.34800000000000025</v>
      </c>
      <c r="O115" s="210">
        <v>31769849.999999996</v>
      </c>
      <c r="P115" s="210">
        <v>38292730</v>
      </c>
      <c r="Q115" s="210">
        <v>64763719.999999993</v>
      </c>
      <c r="R115" s="210">
        <v>8491938.0684885159</v>
      </c>
      <c r="S115" s="210">
        <v>4.9179201215037525</v>
      </c>
      <c r="T115" s="210">
        <v>10554192</v>
      </c>
      <c r="U115" s="210">
        <v>79956</v>
      </c>
      <c r="V115" s="210">
        <v>524456.66673364048</v>
      </c>
      <c r="W115" s="211">
        <v>0.9007142857142858</v>
      </c>
      <c r="X115" s="211">
        <v>0.9007142857142858</v>
      </c>
      <c r="Y115" s="211">
        <v>0.9007142857142858</v>
      </c>
      <c r="Z115" s="211">
        <v>0.43684210526315792</v>
      </c>
      <c r="AA115" s="211">
        <v>0.45263157894736844</v>
      </c>
      <c r="AB115" s="211">
        <v>0.73157894736842111</v>
      </c>
      <c r="AC115" s="206">
        <v>166</v>
      </c>
      <c r="AD115" s="206">
        <v>172</v>
      </c>
      <c r="AE115" s="212">
        <v>278</v>
      </c>
      <c r="AF115" s="208">
        <v>5.5</v>
      </c>
      <c r="AG115" s="208">
        <v>4.92</v>
      </c>
      <c r="AH115" s="208">
        <v>5.6</v>
      </c>
      <c r="AI115" s="211">
        <v>1.44</v>
      </c>
      <c r="AJ115" s="211">
        <v>1.34</v>
      </c>
      <c r="AK115" s="211">
        <v>1.62</v>
      </c>
      <c r="AL115" s="211">
        <v>9.34</v>
      </c>
      <c r="AM115" s="211">
        <v>8.25</v>
      </c>
      <c r="AN115" s="211">
        <v>9</v>
      </c>
      <c r="AO115" s="211">
        <v>70</v>
      </c>
      <c r="AP115" s="211">
        <v>91.5</v>
      </c>
      <c r="AQ115" s="211">
        <v>128</v>
      </c>
      <c r="AR115" s="206">
        <v>32344</v>
      </c>
      <c r="AS115" s="206">
        <v>39512</v>
      </c>
      <c r="AT115" s="206">
        <v>68601</v>
      </c>
      <c r="AU115" s="206">
        <v>60</v>
      </c>
      <c r="AV115" s="206">
        <v>77</v>
      </c>
      <c r="AW115" s="206">
        <v>174</v>
      </c>
      <c r="AX115" s="206">
        <v>1600</v>
      </c>
      <c r="AY115" s="206">
        <v>1700</v>
      </c>
      <c r="AZ115" s="206">
        <v>1600</v>
      </c>
      <c r="BA115" s="206">
        <v>4.6110200212233927</v>
      </c>
      <c r="BB115" s="206">
        <v>4.5808659521911137</v>
      </c>
      <c r="BC115" s="206">
        <v>4.560264892130526</v>
      </c>
      <c r="BD115" s="206">
        <v>125</v>
      </c>
    </row>
    <row r="116" spans="1:56">
      <c r="A116" s="205">
        <v>115</v>
      </c>
      <c r="B116" s="206" t="s">
        <v>146</v>
      </c>
      <c r="C116" s="206" t="s">
        <v>52</v>
      </c>
      <c r="D116" s="207">
        <v>0.67366999999999999</v>
      </c>
      <c r="E116" s="207">
        <v>0.74334</v>
      </c>
      <c r="F116" s="207">
        <v>0.66735999999999995</v>
      </c>
      <c r="G116" s="206">
        <v>5</v>
      </c>
      <c r="H116" s="206">
        <v>18</v>
      </c>
      <c r="I116" s="206">
        <v>11</v>
      </c>
      <c r="J116" s="208">
        <v>12.478492606815257</v>
      </c>
      <c r="K116" s="208">
        <v>3.8456518889350515</v>
      </c>
      <c r="L116" s="209">
        <v>0.30500000000000022</v>
      </c>
      <c r="M116" s="209">
        <v>0.34900000000000025</v>
      </c>
      <c r="N116" s="209">
        <v>0.35000000000000026</v>
      </c>
      <c r="O116" s="210">
        <v>30901709.999999989</v>
      </c>
      <c r="P116" s="210">
        <v>45717419.999999993</v>
      </c>
      <c r="Q116" s="210">
        <v>57064210</v>
      </c>
      <c r="R116" s="210">
        <v>8379313.6368134376</v>
      </c>
      <c r="S116" s="210">
        <v>3.8456518889350515</v>
      </c>
      <c r="T116" s="210">
        <v>10067244</v>
      </c>
      <c r="U116" s="210">
        <v>76267</v>
      </c>
      <c r="V116" s="210">
        <v>575503.39895023615</v>
      </c>
      <c r="W116" s="211">
        <v>0.9007142857142858</v>
      </c>
      <c r="X116" s="211">
        <v>0.9007142857142858</v>
      </c>
      <c r="Y116" s="211">
        <v>0.9007142857142858</v>
      </c>
      <c r="Z116" s="211">
        <v>0.45263157894736844</v>
      </c>
      <c r="AA116" s="211">
        <v>0.65789473684210531</v>
      </c>
      <c r="AB116" s="211">
        <v>0.58421052631578951</v>
      </c>
      <c r="AC116" s="206">
        <v>172</v>
      </c>
      <c r="AD116" s="206">
        <v>250</v>
      </c>
      <c r="AE116" s="212">
        <v>222</v>
      </c>
      <c r="AF116" s="208">
        <v>5.9</v>
      </c>
      <c r="AG116" s="208">
        <v>6.3</v>
      </c>
      <c r="AH116" s="208">
        <v>5.95</v>
      </c>
      <c r="AI116" s="211">
        <v>1.47</v>
      </c>
      <c r="AJ116" s="211">
        <v>1.47</v>
      </c>
      <c r="AK116" s="211">
        <v>1.69</v>
      </c>
      <c r="AL116" s="211">
        <v>9.34</v>
      </c>
      <c r="AM116" s="211">
        <v>9.3800000000000008</v>
      </c>
      <c r="AN116" s="211">
        <v>8.7200000000000006</v>
      </c>
      <c r="AO116" s="211">
        <v>70</v>
      </c>
      <c r="AP116" s="211">
        <v>106.6</v>
      </c>
      <c r="AQ116" s="211">
        <v>108.2</v>
      </c>
      <c r="AR116" s="206">
        <v>31390</v>
      </c>
      <c r="AS116" s="206">
        <v>47671</v>
      </c>
      <c r="AT116" s="206">
        <v>60140</v>
      </c>
      <c r="AU116" s="206">
        <v>60</v>
      </c>
      <c r="AV116" s="206">
        <v>110</v>
      </c>
      <c r="AW116" s="206">
        <v>126</v>
      </c>
      <c r="AX116" s="206">
        <v>1600</v>
      </c>
      <c r="AY116" s="206">
        <v>1800</v>
      </c>
      <c r="AZ116" s="206">
        <v>1600</v>
      </c>
      <c r="BA116" s="206">
        <v>4.6184746332476987</v>
      </c>
      <c r="BB116" s="206">
        <v>4.5577713202297838</v>
      </c>
      <c r="BC116" s="206">
        <v>4.5564661915499665</v>
      </c>
      <c r="BD116" s="206">
        <v>135</v>
      </c>
    </row>
    <row r="117" spans="1:56">
      <c r="A117" s="205">
        <v>116</v>
      </c>
      <c r="B117" s="206" t="s">
        <v>146</v>
      </c>
      <c r="C117" s="206" t="s">
        <v>52</v>
      </c>
      <c r="D117" s="207">
        <v>1</v>
      </c>
      <c r="E117" s="207">
        <v>0.77347999999999995</v>
      </c>
      <c r="F117" s="207">
        <v>2.068E-2</v>
      </c>
      <c r="G117" s="206">
        <v>7</v>
      </c>
      <c r="H117" s="206">
        <v>19</v>
      </c>
      <c r="I117" s="206">
        <v>1</v>
      </c>
      <c r="J117" s="208">
        <v>11.198482648177777</v>
      </c>
      <c r="K117" s="208">
        <v>3.9073029250880023</v>
      </c>
      <c r="L117" s="209">
        <v>0.30900000000000022</v>
      </c>
      <c r="M117" s="209">
        <v>0.33800000000000024</v>
      </c>
      <c r="N117" s="209">
        <v>0.34300000000000025</v>
      </c>
      <c r="O117" s="210">
        <v>31317579.999999996</v>
      </c>
      <c r="P117" s="210">
        <v>40607769.999999993</v>
      </c>
      <c r="Q117" s="210">
        <v>52565170</v>
      </c>
      <c r="R117" s="210">
        <v>8361180.1745585427</v>
      </c>
      <c r="S117" s="210">
        <v>3.9073029250880023</v>
      </c>
      <c r="T117" s="210">
        <v>10199244</v>
      </c>
      <c r="U117" s="210">
        <v>77267</v>
      </c>
      <c r="V117" s="210">
        <v>608820.76283449261</v>
      </c>
      <c r="W117" s="211">
        <v>0.9007142857142858</v>
      </c>
      <c r="X117" s="211">
        <v>0.9007142857142858</v>
      </c>
      <c r="Y117" s="211">
        <v>0.9007142857142858</v>
      </c>
      <c r="Z117" s="211">
        <v>0.46842105263157896</v>
      </c>
      <c r="AA117" s="211">
        <v>0.58947368421052626</v>
      </c>
      <c r="AB117" s="211">
        <v>0.58421052631578951</v>
      </c>
      <c r="AC117" s="206">
        <v>178</v>
      </c>
      <c r="AD117" s="206">
        <v>224</v>
      </c>
      <c r="AE117" s="212">
        <v>222</v>
      </c>
      <c r="AF117" s="208">
        <v>5.8</v>
      </c>
      <c r="AG117" s="208">
        <v>6.01</v>
      </c>
      <c r="AH117" s="208">
        <v>5.51</v>
      </c>
      <c r="AI117" s="211">
        <v>1.4</v>
      </c>
      <c r="AJ117" s="211">
        <v>1.59</v>
      </c>
      <c r="AK117" s="211">
        <v>1.52</v>
      </c>
      <c r="AL117" s="211">
        <v>8.75</v>
      </c>
      <c r="AM117" s="211">
        <v>9.6199999999999992</v>
      </c>
      <c r="AN117" s="211">
        <v>9.0399999999999991</v>
      </c>
      <c r="AO117" s="211">
        <v>68</v>
      </c>
      <c r="AP117" s="211">
        <v>91.3</v>
      </c>
      <c r="AQ117" s="211">
        <v>116.7</v>
      </c>
      <c r="AR117" s="206">
        <v>31847</v>
      </c>
      <c r="AS117" s="206">
        <v>42056</v>
      </c>
      <c r="AT117" s="206">
        <v>55196</v>
      </c>
      <c r="AU117" s="206">
        <v>60</v>
      </c>
      <c r="AV117" s="206">
        <v>95</v>
      </c>
      <c r="AW117" s="206">
        <v>116</v>
      </c>
      <c r="AX117" s="206">
        <v>1600</v>
      </c>
      <c r="AY117" s="206">
        <v>1600</v>
      </c>
      <c r="AZ117" s="206">
        <v>1900</v>
      </c>
      <c r="BA117" s="206">
        <v>4.6122758194035134</v>
      </c>
      <c r="BB117" s="206">
        <v>4.573642357025137</v>
      </c>
      <c r="BC117" s="206">
        <v>4.5668557438122468</v>
      </c>
      <c r="BD117" s="206">
        <v>148</v>
      </c>
    </row>
    <row r="118" spans="1:56">
      <c r="A118" s="205">
        <v>117</v>
      </c>
      <c r="B118" s="206" t="s">
        <v>146</v>
      </c>
      <c r="C118" s="206" t="s">
        <v>52</v>
      </c>
      <c r="D118" s="207">
        <v>0.58416999999999997</v>
      </c>
      <c r="E118" s="207">
        <v>0.81398999999999999</v>
      </c>
      <c r="F118" s="207">
        <v>0.88783000000000001</v>
      </c>
      <c r="G118" s="206">
        <v>5</v>
      </c>
      <c r="H118" s="206">
        <v>20</v>
      </c>
      <c r="I118" s="206">
        <v>14</v>
      </c>
      <c r="J118" s="208">
        <v>11.830659181909772</v>
      </c>
      <c r="K118" s="208">
        <v>4.7235794427490632</v>
      </c>
      <c r="L118" s="209">
        <v>0.30500000000000022</v>
      </c>
      <c r="M118" s="209">
        <v>0.34900000000000025</v>
      </c>
      <c r="N118" s="209">
        <v>0.34200000000000025</v>
      </c>
      <c r="O118" s="210">
        <v>30901709.999999989</v>
      </c>
      <c r="P118" s="210">
        <v>43313199.999999985</v>
      </c>
      <c r="Q118" s="210">
        <v>55622769.999999993</v>
      </c>
      <c r="R118" s="210">
        <v>8065562.4828681089</v>
      </c>
      <c r="S118" s="210">
        <v>4.7235794427490632</v>
      </c>
      <c r="T118" s="210">
        <v>9992664</v>
      </c>
      <c r="U118" s="210">
        <v>75702</v>
      </c>
      <c r="V118" s="210">
        <v>538922.12803054124</v>
      </c>
      <c r="W118" s="211">
        <v>0.9007142857142858</v>
      </c>
      <c r="X118" s="211">
        <v>0.9007142857142858</v>
      </c>
      <c r="Y118" s="211">
        <v>0.9007142857142858</v>
      </c>
      <c r="Z118" s="211">
        <v>0.45263157894736844</v>
      </c>
      <c r="AA118" s="211">
        <v>0.46842105263157896</v>
      </c>
      <c r="AB118" s="211">
        <v>0.67894736842105263</v>
      </c>
      <c r="AC118" s="206">
        <v>172</v>
      </c>
      <c r="AD118" s="206">
        <v>178</v>
      </c>
      <c r="AE118" s="212">
        <v>258</v>
      </c>
      <c r="AF118" s="208">
        <v>5.9</v>
      </c>
      <c r="AG118" s="208">
        <v>3.04</v>
      </c>
      <c r="AH118" s="208">
        <v>6.18</v>
      </c>
      <c r="AI118" s="211">
        <v>1.47</v>
      </c>
      <c r="AJ118" s="211">
        <v>1.18</v>
      </c>
      <c r="AK118" s="211">
        <v>1.67</v>
      </c>
      <c r="AL118" s="211">
        <v>9.34</v>
      </c>
      <c r="AM118" s="211">
        <v>9.58</v>
      </c>
      <c r="AN118" s="211">
        <v>8.8000000000000007</v>
      </c>
      <c r="AO118" s="211">
        <v>70</v>
      </c>
      <c r="AP118" s="211">
        <v>96</v>
      </c>
      <c r="AQ118" s="211">
        <v>127.3</v>
      </c>
      <c r="AR118" s="206">
        <v>31390</v>
      </c>
      <c r="AS118" s="206">
        <v>45029</v>
      </c>
      <c r="AT118" s="206">
        <v>58556</v>
      </c>
      <c r="AU118" s="206">
        <v>60</v>
      </c>
      <c r="AV118" s="206">
        <v>100</v>
      </c>
      <c r="AW118" s="206">
        <v>130</v>
      </c>
      <c r="AX118" s="206">
        <v>1600</v>
      </c>
      <c r="AY118" s="206">
        <v>1000</v>
      </c>
      <c r="AZ118" s="206">
        <v>1900</v>
      </c>
      <c r="BA118" s="206">
        <v>4.6184746332476987</v>
      </c>
      <c r="BB118" s="206">
        <v>4.5584377477552449</v>
      </c>
      <c r="BC118" s="206">
        <v>4.5687161307033639</v>
      </c>
      <c r="BD118" s="206">
        <v>129</v>
      </c>
    </row>
    <row r="119" spans="1:56">
      <c r="A119" s="205">
        <v>118</v>
      </c>
      <c r="B119" s="206" t="s">
        <v>146</v>
      </c>
      <c r="C119" s="206" t="s">
        <v>52</v>
      </c>
      <c r="D119" s="207">
        <v>0.47954000000000002</v>
      </c>
      <c r="E119" s="207">
        <v>0.29110000000000003</v>
      </c>
      <c r="F119" s="207">
        <v>6.0729999999999999E-2</v>
      </c>
      <c r="G119" s="206">
        <v>4</v>
      </c>
      <c r="H119" s="206">
        <v>7</v>
      </c>
      <c r="I119" s="206">
        <v>1</v>
      </c>
      <c r="J119" s="208">
        <v>10.371759307331601</v>
      </c>
      <c r="K119" s="208">
        <v>4.0110789476006206</v>
      </c>
      <c r="L119" s="209">
        <v>0.2870000000000002</v>
      </c>
      <c r="M119" s="209">
        <v>0.34300000000000025</v>
      </c>
      <c r="N119" s="209">
        <v>0.34300000000000025</v>
      </c>
      <c r="O119" s="210">
        <v>24216849.999999993</v>
      </c>
      <c r="P119" s="210">
        <v>38512950</v>
      </c>
      <c r="Q119" s="210">
        <v>52565170</v>
      </c>
      <c r="R119" s="210">
        <v>7995301.8325341148</v>
      </c>
      <c r="S119" s="210">
        <v>4.0110789476006206</v>
      </c>
      <c r="T119" s="210">
        <v>9724044</v>
      </c>
      <c r="U119" s="210">
        <v>73667</v>
      </c>
      <c r="V119" s="210">
        <v>585054.10557280923</v>
      </c>
      <c r="W119" s="211">
        <v>0.9007142857142858</v>
      </c>
      <c r="X119" s="211">
        <v>0.9007142857142858</v>
      </c>
      <c r="Y119" s="211">
        <v>0.9007142857142858</v>
      </c>
      <c r="Z119" s="211">
        <v>0.40526315789473683</v>
      </c>
      <c r="AA119" s="211">
        <v>0.5</v>
      </c>
      <c r="AB119" s="211">
        <v>0.58421052631578951</v>
      </c>
      <c r="AC119" s="206">
        <v>154</v>
      </c>
      <c r="AD119" s="206">
        <v>190</v>
      </c>
      <c r="AE119" s="212">
        <v>222</v>
      </c>
      <c r="AF119" s="208">
        <v>5.8</v>
      </c>
      <c r="AG119" s="208">
        <v>4.8</v>
      </c>
      <c r="AH119" s="208">
        <v>5.51</v>
      </c>
      <c r="AI119" s="211">
        <v>1.1100000000000001</v>
      </c>
      <c r="AJ119" s="211">
        <v>1.47</v>
      </c>
      <c r="AK119" s="211">
        <v>1.52</v>
      </c>
      <c r="AL119" s="211">
        <v>9.3000000000000007</v>
      </c>
      <c r="AM119" s="211">
        <v>7.95</v>
      </c>
      <c r="AN119" s="211">
        <v>9.0399999999999991</v>
      </c>
      <c r="AO119" s="211">
        <v>52.3</v>
      </c>
      <c r="AP119" s="211">
        <v>79.2</v>
      </c>
      <c r="AQ119" s="211">
        <v>116.7</v>
      </c>
      <c r="AR119" s="206">
        <v>24044</v>
      </c>
      <c r="AS119" s="206">
        <v>39754</v>
      </c>
      <c r="AT119" s="206">
        <v>55196</v>
      </c>
      <c r="AU119" s="206">
        <v>44</v>
      </c>
      <c r="AV119" s="206">
        <v>80</v>
      </c>
      <c r="AW119" s="206">
        <v>116</v>
      </c>
      <c r="AX119" s="206">
        <v>1400</v>
      </c>
      <c r="AY119" s="206">
        <v>1800</v>
      </c>
      <c r="AZ119" s="206">
        <v>1900</v>
      </c>
      <c r="BA119" s="206">
        <v>4.6428492801125829</v>
      </c>
      <c r="BB119" s="206">
        <v>4.5654343665644426</v>
      </c>
      <c r="BC119" s="206">
        <v>4.5668557438122468</v>
      </c>
      <c r="BD119" s="206">
        <v>144</v>
      </c>
    </row>
    <row r="120" spans="1:56">
      <c r="A120" s="205">
        <v>119</v>
      </c>
      <c r="B120" s="206" t="s">
        <v>146</v>
      </c>
      <c r="C120" s="206" t="s">
        <v>52</v>
      </c>
      <c r="D120" s="207">
        <v>0.55084999999999995</v>
      </c>
      <c r="E120" s="207">
        <v>0.60382999999999998</v>
      </c>
      <c r="F120" s="207">
        <v>0.70667000000000002</v>
      </c>
      <c r="G120" s="206">
        <v>4</v>
      </c>
      <c r="H120" s="206">
        <v>15</v>
      </c>
      <c r="I120" s="206">
        <v>11</v>
      </c>
      <c r="J120" s="208">
        <v>11.125655829280612</v>
      </c>
      <c r="K120" s="208">
        <v>3.2712458408560305</v>
      </c>
      <c r="L120" s="209">
        <v>0.2870000000000002</v>
      </c>
      <c r="M120" s="209">
        <v>0.34500000000000025</v>
      </c>
      <c r="N120" s="209">
        <v>0.35000000000000026</v>
      </c>
      <c r="O120" s="210">
        <v>24216849.999999993</v>
      </c>
      <c r="P120" s="210">
        <v>39352879.999999993</v>
      </c>
      <c r="Q120" s="210">
        <v>57064210</v>
      </c>
      <c r="R120" s="210">
        <v>8329965.2089151917</v>
      </c>
      <c r="S120" s="210">
        <v>3.2712458408560305</v>
      </c>
      <c r="T120" s="210">
        <v>9764964</v>
      </c>
      <c r="U120" s="210">
        <v>73977</v>
      </c>
      <c r="V120" s="210">
        <v>592982.17185019725</v>
      </c>
      <c r="W120" s="211">
        <v>0.9007142857142858</v>
      </c>
      <c r="X120" s="211">
        <v>0.9007142857142858</v>
      </c>
      <c r="Y120" s="211">
        <v>0.9007142857142858</v>
      </c>
      <c r="Z120" s="211">
        <v>0.40526315789473683</v>
      </c>
      <c r="AA120" s="211">
        <v>0.56315789473684208</v>
      </c>
      <c r="AB120" s="211">
        <v>0.58947368421052626</v>
      </c>
      <c r="AC120" s="206">
        <v>154</v>
      </c>
      <c r="AD120" s="206">
        <v>214</v>
      </c>
      <c r="AE120" s="212">
        <v>224</v>
      </c>
      <c r="AF120" s="208">
        <v>5.8</v>
      </c>
      <c r="AG120" s="208">
        <v>5.48</v>
      </c>
      <c r="AH120" s="208">
        <v>5.95</v>
      </c>
      <c r="AI120" s="211">
        <v>1.1100000000000001</v>
      </c>
      <c r="AJ120" s="211">
        <v>1.46</v>
      </c>
      <c r="AK120" s="211">
        <v>1.69</v>
      </c>
      <c r="AL120" s="211">
        <v>9.3000000000000007</v>
      </c>
      <c r="AM120" s="211">
        <v>9.17</v>
      </c>
      <c r="AN120" s="211">
        <v>8.7200000000000006</v>
      </c>
      <c r="AO120" s="211">
        <v>52.3</v>
      </c>
      <c r="AP120" s="211">
        <v>82.6</v>
      </c>
      <c r="AQ120" s="211">
        <v>108.2</v>
      </c>
      <c r="AR120" s="206">
        <v>24044</v>
      </c>
      <c r="AS120" s="206">
        <v>40677</v>
      </c>
      <c r="AT120" s="206">
        <v>60140</v>
      </c>
      <c r="AU120" s="206">
        <v>44</v>
      </c>
      <c r="AV120" s="206">
        <v>88</v>
      </c>
      <c r="AW120" s="206">
        <v>126</v>
      </c>
      <c r="AX120" s="206">
        <v>1400</v>
      </c>
      <c r="AY120" s="206">
        <v>1600</v>
      </c>
      <c r="AZ120" s="206">
        <v>1600</v>
      </c>
      <c r="BA120" s="206">
        <v>4.6428492801125829</v>
      </c>
      <c r="BB120" s="206">
        <v>4.5631696393803454</v>
      </c>
      <c r="BC120" s="206">
        <v>4.5564661915499665</v>
      </c>
      <c r="BD120" s="206">
        <v>143</v>
      </c>
    </row>
    <row r="121" spans="1:56">
      <c r="A121" s="205">
        <v>120</v>
      </c>
      <c r="B121" s="206" t="s">
        <v>146</v>
      </c>
      <c r="C121" s="206" t="s">
        <v>52</v>
      </c>
      <c r="D121" s="207">
        <v>0.50795999999999997</v>
      </c>
      <c r="E121" s="207">
        <v>0.47825000000000001</v>
      </c>
      <c r="F121" s="207">
        <v>0.96087999999999996</v>
      </c>
      <c r="G121" s="206">
        <v>4</v>
      </c>
      <c r="H121" s="206">
        <v>12</v>
      </c>
      <c r="I121" s="206">
        <v>15</v>
      </c>
      <c r="J121" s="208">
        <v>11.344132898785235</v>
      </c>
      <c r="K121" s="208">
        <v>3.4018584940712944</v>
      </c>
      <c r="L121" s="209">
        <v>0.2870000000000002</v>
      </c>
      <c r="M121" s="209">
        <v>0.36000000000000026</v>
      </c>
      <c r="N121" s="209">
        <v>0.34000000000000025</v>
      </c>
      <c r="O121" s="210">
        <v>24216849.999999993</v>
      </c>
      <c r="P121" s="210">
        <v>47135200</v>
      </c>
      <c r="Q121" s="210">
        <v>50556800</v>
      </c>
      <c r="R121" s="210">
        <v>8825599.4056555554</v>
      </c>
      <c r="S121" s="210">
        <v>3.4018584940712944</v>
      </c>
      <c r="T121" s="210">
        <v>10556172</v>
      </c>
      <c r="U121" s="210">
        <v>79971</v>
      </c>
      <c r="V121" s="210">
        <v>636122.93009009748</v>
      </c>
      <c r="W121" s="211">
        <v>0.9007142857142858</v>
      </c>
      <c r="X121" s="211">
        <v>0.9007142857142858</v>
      </c>
      <c r="Y121" s="211">
        <v>0.9007142857142858</v>
      </c>
      <c r="Z121" s="211">
        <v>0.40526315789473683</v>
      </c>
      <c r="AA121" s="211">
        <v>0.58421052631578951</v>
      </c>
      <c r="AB121" s="211">
        <v>0.63684210526315788</v>
      </c>
      <c r="AC121" s="206">
        <v>154</v>
      </c>
      <c r="AD121" s="206">
        <v>222</v>
      </c>
      <c r="AE121" s="212">
        <v>242</v>
      </c>
      <c r="AF121" s="208">
        <v>5.8</v>
      </c>
      <c r="AG121" s="208">
        <v>5.51</v>
      </c>
      <c r="AH121" s="208">
        <v>6.46</v>
      </c>
      <c r="AI121" s="211">
        <v>1.1100000000000001</v>
      </c>
      <c r="AJ121" s="211">
        <v>1.48</v>
      </c>
      <c r="AK121" s="211">
        <v>1.57</v>
      </c>
      <c r="AL121" s="211">
        <v>9.3000000000000007</v>
      </c>
      <c r="AM121" s="211">
        <v>9.2899999999999991</v>
      </c>
      <c r="AN121" s="211">
        <v>9.07</v>
      </c>
      <c r="AO121" s="211">
        <v>52.3</v>
      </c>
      <c r="AP121" s="211">
        <v>99.2</v>
      </c>
      <c r="AQ121" s="211">
        <v>108.5</v>
      </c>
      <c r="AR121" s="206">
        <v>24044</v>
      </c>
      <c r="AS121" s="206">
        <v>49229</v>
      </c>
      <c r="AT121" s="206">
        <v>52989</v>
      </c>
      <c r="AU121" s="206">
        <v>44</v>
      </c>
      <c r="AV121" s="206">
        <v>105</v>
      </c>
      <c r="AW121" s="206">
        <v>115</v>
      </c>
      <c r="AX121" s="206">
        <v>1400</v>
      </c>
      <c r="AY121" s="206">
        <v>1600</v>
      </c>
      <c r="AZ121" s="206">
        <v>2000</v>
      </c>
      <c r="BA121" s="206">
        <v>4.6428492801125829</v>
      </c>
      <c r="BB121" s="206">
        <v>4.5422830388726227</v>
      </c>
      <c r="BC121" s="206">
        <v>4.571089205427918</v>
      </c>
      <c r="BD121" s="206">
        <v>151</v>
      </c>
    </row>
    <row r="122" spans="1:56">
      <c r="A122" s="205">
        <v>121</v>
      </c>
      <c r="B122" s="206" t="s">
        <v>146</v>
      </c>
      <c r="C122" s="206" t="s">
        <v>52</v>
      </c>
      <c r="D122" s="207">
        <v>0.66857</v>
      </c>
      <c r="E122" s="207">
        <v>0.30181999999999998</v>
      </c>
      <c r="F122" s="207">
        <v>0.94833999999999996</v>
      </c>
      <c r="G122" s="206">
        <v>5</v>
      </c>
      <c r="H122" s="206">
        <v>8</v>
      </c>
      <c r="I122" s="206">
        <v>15</v>
      </c>
      <c r="J122" s="208">
        <v>10.699957367829501</v>
      </c>
      <c r="K122" s="208">
        <v>3.5844807185685661</v>
      </c>
      <c r="L122" s="209">
        <v>0.30500000000000022</v>
      </c>
      <c r="M122" s="209">
        <v>0.33800000000000024</v>
      </c>
      <c r="N122" s="209">
        <v>0.34000000000000025</v>
      </c>
      <c r="O122" s="210">
        <v>30901709.999999989</v>
      </c>
      <c r="P122" s="210">
        <v>39009809.999999993</v>
      </c>
      <c r="Q122" s="210">
        <v>50556800</v>
      </c>
      <c r="R122" s="210">
        <v>8481663.3207602985</v>
      </c>
      <c r="S122" s="210">
        <v>3.5844807185685661</v>
      </c>
      <c r="T122" s="210">
        <v>10285704</v>
      </c>
      <c r="U122" s="210">
        <v>77922</v>
      </c>
      <c r="V122" s="210">
        <v>645892.12087323563</v>
      </c>
      <c r="W122" s="211">
        <v>0.9007142857142858</v>
      </c>
      <c r="X122" s="211">
        <v>0.9007142857142858</v>
      </c>
      <c r="Y122" s="211">
        <v>0.9007142857142858</v>
      </c>
      <c r="Z122" s="211">
        <v>0.45263157894736844</v>
      </c>
      <c r="AA122" s="211">
        <v>0.51578947368421058</v>
      </c>
      <c r="AB122" s="211">
        <v>0.64210526315789473</v>
      </c>
      <c r="AC122" s="206">
        <v>172</v>
      </c>
      <c r="AD122" s="206">
        <v>196</v>
      </c>
      <c r="AE122" s="212">
        <v>244</v>
      </c>
      <c r="AF122" s="208">
        <v>5.9</v>
      </c>
      <c r="AG122" s="208">
        <v>5.5</v>
      </c>
      <c r="AH122" s="208">
        <v>6.46</v>
      </c>
      <c r="AI122" s="211">
        <v>1.47</v>
      </c>
      <c r="AJ122" s="211">
        <v>1.47</v>
      </c>
      <c r="AK122" s="211">
        <v>1.57</v>
      </c>
      <c r="AL122" s="211">
        <v>9.34</v>
      </c>
      <c r="AM122" s="211">
        <v>9.15</v>
      </c>
      <c r="AN122" s="211">
        <v>9.07</v>
      </c>
      <c r="AO122" s="211">
        <v>70</v>
      </c>
      <c r="AP122" s="211">
        <v>79.2</v>
      </c>
      <c r="AQ122" s="211">
        <v>108.5</v>
      </c>
      <c r="AR122" s="206">
        <v>31390</v>
      </c>
      <c r="AS122" s="206">
        <v>40300</v>
      </c>
      <c r="AT122" s="206">
        <v>52989</v>
      </c>
      <c r="AU122" s="206">
        <v>60</v>
      </c>
      <c r="AV122" s="206">
        <v>80</v>
      </c>
      <c r="AW122" s="206">
        <v>115</v>
      </c>
      <c r="AX122" s="206">
        <v>1600</v>
      </c>
      <c r="AY122" s="206">
        <v>1800</v>
      </c>
      <c r="AZ122" s="206">
        <v>2000</v>
      </c>
      <c r="BA122" s="206">
        <v>4.6184746332476987</v>
      </c>
      <c r="BB122" s="206">
        <v>4.5735241744558648</v>
      </c>
      <c r="BC122" s="206">
        <v>4.571089205427918</v>
      </c>
      <c r="BD122" s="206">
        <v>154</v>
      </c>
    </row>
    <row r="123" spans="1:56">
      <c r="A123" s="205">
        <v>122</v>
      </c>
      <c r="B123" s="206" t="s">
        <v>146</v>
      </c>
      <c r="C123" s="206" t="s">
        <v>52</v>
      </c>
      <c r="D123" s="207">
        <v>4.58E-2</v>
      </c>
      <c r="E123" s="207">
        <v>0.43465999999999999</v>
      </c>
      <c r="F123" s="207">
        <v>8.1570000000000004E-2</v>
      </c>
      <c r="G123" s="206">
        <v>1</v>
      </c>
      <c r="H123" s="206">
        <v>11</v>
      </c>
      <c r="I123" s="206">
        <v>2</v>
      </c>
      <c r="J123" s="208">
        <v>11.892831514165806</v>
      </c>
      <c r="K123" s="208">
        <v>3.7308018928932478</v>
      </c>
      <c r="L123" s="209">
        <v>0.2840000000000002</v>
      </c>
      <c r="M123" s="209">
        <v>0.35500000000000026</v>
      </c>
      <c r="N123" s="209">
        <v>0.35100000000000026</v>
      </c>
      <c r="O123" s="210">
        <v>24272359.999999996</v>
      </c>
      <c r="P123" s="210">
        <v>45733800</v>
      </c>
      <c r="Q123" s="210">
        <v>56389900</v>
      </c>
      <c r="R123" s="210">
        <v>7976385.7790184272</v>
      </c>
      <c r="S123" s="210">
        <v>3.7308018928932478</v>
      </c>
      <c r="T123" s="210">
        <v>9510468</v>
      </c>
      <c r="U123" s="210">
        <v>72049</v>
      </c>
      <c r="V123" s="210">
        <v>570713.95359907066</v>
      </c>
      <c r="W123" s="211">
        <v>0.9007142857142858</v>
      </c>
      <c r="X123" s="211">
        <v>0.9007142857142858</v>
      </c>
      <c r="Y123" s="211">
        <v>0.9007142857142858</v>
      </c>
      <c r="Z123" s="211">
        <v>0.45263157894736844</v>
      </c>
      <c r="AA123" s="211">
        <v>0.58947368421052626</v>
      </c>
      <c r="AB123" s="211">
        <v>0.51578947368421058</v>
      </c>
      <c r="AC123" s="206">
        <v>172</v>
      </c>
      <c r="AD123" s="206">
        <v>224</v>
      </c>
      <c r="AE123" s="212">
        <v>196</v>
      </c>
      <c r="AF123" s="208">
        <v>6.2</v>
      </c>
      <c r="AG123" s="208">
        <v>5.84</v>
      </c>
      <c r="AH123" s="208">
        <v>6.2</v>
      </c>
      <c r="AI123" s="211">
        <v>1.1299999999999999</v>
      </c>
      <c r="AJ123" s="211">
        <v>1.59</v>
      </c>
      <c r="AK123" s="211">
        <v>1.65</v>
      </c>
      <c r="AL123" s="211">
        <v>9.3000000000000007</v>
      </c>
      <c r="AM123" s="211">
        <v>9.66</v>
      </c>
      <c r="AN123" s="211">
        <v>8.76</v>
      </c>
      <c r="AO123" s="211">
        <v>48.3</v>
      </c>
      <c r="AP123" s="211">
        <v>95.1</v>
      </c>
      <c r="AQ123" s="211">
        <v>120</v>
      </c>
      <c r="AR123" s="206">
        <v>24105</v>
      </c>
      <c r="AS123" s="206">
        <v>47689</v>
      </c>
      <c r="AT123" s="206">
        <v>59399</v>
      </c>
      <c r="AU123" s="206">
        <v>50</v>
      </c>
      <c r="AV123" s="206">
        <v>100</v>
      </c>
      <c r="AW123" s="206">
        <v>112</v>
      </c>
      <c r="AX123" s="206">
        <v>1400</v>
      </c>
      <c r="AY123" s="206">
        <v>1600</v>
      </c>
      <c r="AZ123" s="206">
        <v>2200</v>
      </c>
      <c r="BA123" s="206">
        <v>4.6466781578060674</v>
      </c>
      <c r="BB123" s="206">
        <v>4.5495874607056495</v>
      </c>
      <c r="BC123" s="206">
        <v>4.5556065086865107</v>
      </c>
      <c r="BD123" s="206">
        <v>137</v>
      </c>
    </row>
    <row r="124" spans="1:56">
      <c r="A124" s="205">
        <v>123</v>
      </c>
      <c r="B124" s="206" t="s">
        <v>146</v>
      </c>
      <c r="C124" s="206" t="s">
        <v>52</v>
      </c>
      <c r="D124" s="207">
        <v>0.78313999999999995</v>
      </c>
      <c r="E124" s="207">
        <v>0.89176999999999995</v>
      </c>
      <c r="F124" s="207">
        <v>0.23591000000000001</v>
      </c>
      <c r="G124" s="206">
        <v>6</v>
      </c>
      <c r="H124" s="206">
        <v>22</v>
      </c>
      <c r="I124" s="206">
        <v>4</v>
      </c>
      <c r="J124" s="208">
        <v>11.999775601692921</v>
      </c>
      <c r="K124" s="208">
        <v>3.8669690196995359</v>
      </c>
      <c r="L124" s="209">
        <v>0.31000000000000022</v>
      </c>
      <c r="M124" s="209">
        <v>0.33000000000000024</v>
      </c>
      <c r="N124" s="209">
        <v>0.34800000000000025</v>
      </c>
      <c r="O124" s="210">
        <v>31769849.999999996</v>
      </c>
      <c r="P124" s="210">
        <v>41017269.999999993</v>
      </c>
      <c r="Q124" s="210">
        <v>60775190</v>
      </c>
      <c r="R124" s="210">
        <v>8545691.9952427614</v>
      </c>
      <c r="S124" s="210">
        <v>3.8669690196995359</v>
      </c>
      <c r="T124" s="210">
        <v>10200564</v>
      </c>
      <c r="U124" s="210">
        <v>77277</v>
      </c>
      <c r="V124" s="210">
        <v>553787.90023591754</v>
      </c>
      <c r="W124" s="211">
        <v>0.9007142857142858</v>
      </c>
      <c r="X124" s="211">
        <v>0.9007142857142858</v>
      </c>
      <c r="Y124" s="211">
        <v>0.9007142857142858</v>
      </c>
      <c r="Z124" s="211">
        <v>0.43684210526315792</v>
      </c>
      <c r="AA124" s="211">
        <v>0.43684210526315792</v>
      </c>
      <c r="AB124" s="211">
        <v>0.67894736842105263</v>
      </c>
      <c r="AC124" s="206">
        <v>166</v>
      </c>
      <c r="AD124" s="206">
        <v>166</v>
      </c>
      <c r="AE124" s="212">
        <v>258</v>
      </c>
      <c r="AF124" s="208">
        <v>5.5</v>
      </c>
      <c r="AG124" s="208">
        <v>5.33</v>
      </c>
      <c r="AH124" s="208">
        <v>6.25</v>
      </c>
      <c r="AI124" s="211">
        <v>1.44</v>
      </c>
      <c r="AJ124" s="211">
        <v>1.47</v>
      </c>
      <c r="AK124" s="211">
        <v>1.66</v>
      </c>
      <c r="AL124" s="211">
        <v>9.34</v>
      </c>
      <c r="AM124" s="211">
        <v>8.2200000000000006</v>
      </c>
      <c r="AN124" s="211">
        <v>9.1</v>
      </c>
      <c r="AO124" s="211">
        <v>70</v>
      </c>
      <c r="AP124" s="211">
        <v>121.6</v>
      </c>
      <c r="AQ124" s="211">
        <v>130.30000000000001</v>
      </c>
      <c r="AR124" s="206">
        <v>32344</v>
      </c>
      <c r="AS124" s="206">
        <v>42506</v>
      </c>
      <c r="AT124" s="206">
        <v>64218</v>
      </c>
      <c r="AU124" s="206">
        <v>60</v>
      </c>
      <c r="AV124" s="206">
        <v>75</v>
      </c>
      <c r="AW124" s="206">
        <v>144</v>
      </c>
      <c r="AX124" s="206">
        <v>1600</v>
      </c>
      <c r="AY124" s="206">
        <v>1600</v>
      </c>
      <c r="AZ124" s="206">
        <v>1800</v>
      </c>
      <c r="BA124" s="206">
        <v>4.6110200212233927</v>
      </c>
      <c r="BB124" s="206">
        <v>4.5838667541917495</v>
      </c>
      <c r="BC124" s="206">
        <v>4.560088651606728</v>
      </c>
      <c r="BD124" s="206">
        <v>134</v>
      </c>
    </row>
    <row r="125" spans="1:56">
      <c r="A125" s="205">
        <v>124</v>
      </c>
      <c r="B125" s="206" t="s">
        <v>146</v>
      </c>
      <c r="C125" s="206" t="s">
        <v>52</v>
      </c>
      <c r="D125" s="207">
        <v>0.72907999999999995</v>
      </c>
      <c r="E125" s="207">
        <v>0.49929000000000001</v>
      </c>
      <c r="F125" s="207">
        <v>0.46933000000000002</v>
      </c>
      <c r="G125" s="206">
        <v>6</v>
      </c>
      <c r="H125" s="206">
        <v>12</v>
      </c>
      <c r="I125" s="206">
        <v>8</v>
      </c>
      <c r="J125" s="208">
        <v>12.438542977002481</v>
      </c>
      <c r="K125" s="208">
        <v>4.0449328540300016</v>
      </c>
      <c r="L125" s="209">
        <v>0.31000000000000022</v>
      </c>
      <c r="M125" s="209">
        <v>0.35500000000000026</v>
      </c>
      <c r="N125" s="209">
        <v>0.34500000000000025</v>
      </c>
      <c r="O125" s="210">
        <v>31769849.999999996</v>
      </c>
      <c r="P125" s="210">
        <v>47135200</v>
      </c>
      <c r="Q125" s="210">
        <v>53893770</v>
      </c>
      <c r="R125" s="210">
        <v>8198811.1143056843</v>
      </c>
      <c r="S125" s="210">
        <v>4.0449328540300016</v>
      </c>
      <c r="T125" s="210">
        <v>9895380</v>
      </c>
      <c r="U125" s="210">
        <v>74965</v>
      </c>
      <c r="V125" s="210">
        <v>559501.99051219737</v>
      </c>
      <c r="W125" s="211">
        <v>0.9007142857142858</v>
      </c>
      <c r="X125" s="211">
        <v>0.9007142857142858</v>
      </c>
      <c r="Y125" s="211">
        <v>0.9007142857142858</v>
      </c>
      <c r="Z125" s="211">
        <v>0.43684210526315792</v>
      </c>
      <c r="AA125" s="211">
        <v>0.58421052631578951</v>
      </c>
      <c r="AB125" s="211">
        <v>0.60526315789473684</v>
      </c>
      <c r="AC125" s="206">
        <v>166</v>
      </c>
      <c r="AD125" s="206">
        <v>222</v>
      </c>
      <c r="AE125" s="212">
        <v>230</v>
      </c>
      <c r="AF125" s="208">
        <v>5.5</v>
      </c>
      <c r="AG125" s="208">
        <v>5.51</v>
      </c>
      <c r="AH125" s="208">
        <v>5.05</v>
      </c>
      <c r="AI125" s="211">
        <v>1.44</v>
      </c>
      <c r="AJ125" s="211">
        <v>1.48</v>
      </c>
      <c r="AK125" s="211">
        <v>1.57</v>
      </c>
      <c r="AL125" s="211">
        <v>9.34</v>
      </c>
      <c r="AM125" s="211">
        <v>9.2899999999999991</v>
      </c>
      <c r="AN125" s="211">
        <v>8.9700000000000006</v>
      </c>
      <c r="AO125" s="211">
        <v>70</v>
      </c>
      <c r="AP125" s="211">
        <v>99.2</v>
      </c>
      <c r="AQ125" s="211">
        <v>115.2</v>
      </c>
      <c r="AR125" s="206">
        <v>32344</v>
      </c>
      <c r="AS125" s="206">
        <v>49229</v>
      </c>
      <c r="AT125" s="206">
        <v>56656</v>
      </c>
      <c r="AU125" s="206">
        <v>60</v>
      </c>
      <c r="AV125" s="206">
        <v>105</v>
      </c>
      <c r="AW125" s="206">
        <v>120</v>
      </c>
      <c r="AX125" s="206">
        <v>1600</v>
      </c>
      <c r="AY125" s="206">
        <v>1600</v>
      </c>
      <c r="AZ125" s="206">
        <v>1900</v>
      </c>
      <c r="BA125" s="206">
        <v>4.6110200212233927</v>
      </c>
      <c r="BB125" s="206">
        <v>4.5502803747769036</v>
      </c>
      <c r="BC125" s="206">
        <v>4.5644184627972111</v>
      </c>
      <c r="BD125" s="206">
        <v>134</v>
      </c>
    </row>
    <row r="126" spans="1:56">
      <c r="A126" s="205">
        <v>125</v>
      </c>
      <c r="B126" s="206" t="s">
        <v>146</v>
      </c>
      <c r="C126" s="206" t="s">
        <v>52</v>
      </c>
      <c r="D126" s="207">
        <v>0.14387</v>
      </c>
      <c r="E126" s="207">
        <v>0.32144</v>
      </c>
      <c r="F126" s="207">
        <v>0.74900999999999995</v>
      </c>
      <c r="G126" s="206">
        <v>2</v>
      </c>
      <c r="H126" s="206">
        <v>8</v>
      </c>
      <c r="I126" s="206">
        <v>12</v>
      </c>
      <c r="J126" s="208">
        <v>10.623982684189132</v>
      </c>
      <c r="K126" s="208">
        <v>3.823180911378008</v>
      </c>
      <c r="L126" s="209">
        <v>0.2840000000000002</v>
      </c>
      <c r="M126" s="209">
        <v>0.34200000000000025</v>
      </c>
      <c r="N126" s="209">
        <v>0.34300000000000025</v>
      </c>
      <c r="O126" s="210">
        <v>24380649.999999996</v>
      </c>
      <c r="P126" s="210">
        <v>39009809.999999993</v>
      </c>
      <c r="Q126" s="210">
        <v>55433490</v>
      </c>
      <c r="R126" s="210">
        <v>8453792.6916325819</v>
      </c>
      <c r="S126" s="210">
        <v>3.823180911378008</v>
      </c>
      <c r="T126" s="210">
        <v>10278180</v>
      </c>
      <c r="U126" s="210">
        <v>77865</v>
      </c>
      <c r="V126" s="210">
        <v>612843.95305743394</v>
      </c>
      <c r="W126" s="211">
        <v>0.9007142857142858</v>
      </c>
      <c r="X126" s="211">
        <v>0.9007142857142858</v>
      </c>
      <c r="Y126" s="211">
        <v>0.9007142857142858</v>
      </c>
      <c r="Z126" s="211">
        <v>0.44736842105263158</v>
      </c>
      <c r="AA126" s="211">
        <v>0.51578947368421058</v>
      </c>
      <c r="AB126" s="211">
        <v>0.64736842105263159</v>
      </c>
      <c r="AC126" s="206">
        <v>170</v>
      </c>
      <c r="AD126" s="206">
        <v>196</v>
      </c>
      <c r="AE126" s="212">
        <v>246</v>
      </c>
      <c r="AF126" s="208">
        <v>6.2</v>
      </c>
      <c r="AG126" s="208">
        <v>5.5</v>
      </c>
      <c r="AH126" s="208">
        <v>6.2</v>
      </c>
      <c r="AI126" s="211">
        <v>1.17</v>
      </c>
      <c r="AJ126" s="211">
        <v>1.47</v>
      </c>
      <c r="AK126" s="211">
        <v>1.7</v>
      </c>
      <c r="AL126" s="211">
        <v>9.3000000000000007</v>
      </c>
      <c r="AM126" s="211">
        <v>9.15</v>
      </c>
      <c r="AN126" s="211">
        <v>8.82</v>
      </c>
      <c r="AO126" s="211">
        <v>48.3</v>
      </c>
      <c r="AP126" s="211">
        <v>79.2</v>
      </c>
      <c r="AQ126" s="211">
        <v>114</v>
      </c>
      <c r="AR126" s="206">
        <v>24224</v>
      </c>
      <c r="AS126" s="206">
        <v>40300</v>
      </c>
      <c r="AT126" s="206">
        <v>58348</v>
      </c>
      <c r="AU126" s="206">
        <v>50</v>
      </c>
      <c r="AV126" s="206">
        <v>80</v>
      </c>
      <c r="AW126" s="206">
        <v>133</v>
      </c>
      <c r="AX126" s="206">
        <v>1400</v>
      </c>
      <c r="AY126" s="206">
        <v>1800</v>
      </c>
      <c r="AZ126" s="206">
        <v>1950</v>
      </c>
      <c r="BA126" s="206">
        <v>4.6466199198699849</v>
      </c>
      <c r="BB126" s="206">
        <v>4.5670618706880433</v>
      </c>
      <c r="BC126" s="206">
        <v>4.5665885686767789</v>
      </c>
      <c r="BD126" s="206">
        <v>147</v>
      </c>
    </row>
    <row r="127" spans="1:56">
      <c r="A127" s="205">
        <v>126</v>
      </c>
      <c r="B127" s="206" t="s">
        <v>146</v>
      </c>
      <c r="C127" s="206" t="s">
        <v>52</v>
      </c>
      <c r="D127" s="207">
        <v>0.94072</v>
      </c>
      <c r="E127" s="207">
        <v>0.46360000000000001</v>
      </c>
      <c r="F127" s="207">
        <v>0.51651000000000002</v>
      </c>
      <c r="G127" s="206">
        <v>7</v>
      </c>
      <c r="H127" s="206">
        <v>12</v>
      </c>
      <c r="I127" s="206">
        <v>8</v>
      </c>
      <c r="J127" s="208">
        <v>12.391257483164601</v>
      </c>
      <c r="K127" s="208">
        <v>3.8454899661194388</v>
      </c>
      <c r="L127" s="209">
        <v>0.30900000000000022</v>
      </c>
      <c r="M127" s="209">
        <v>0.35500000000000026</v>
      </c>
      <c r="N127" s="209">
        <v>0.34500000000000025</v>
      </c>
      <c r="O127" s="210">
        <v>31317579.999999996</v>
      </c>
      <c r="P127" s="210">
        <v>47135200</v>
      </c>
      <c r="Q127" s="210">
        <v>53893770</v>
      </c>
      <c r="R127" s="210">
        <v>8329479.9667858966</v>
      </c>
      <c r="S127" s="210">
        <v>3.8454899661194388</v>
      </c>
      <c r="T127" s="210">
        <v>10013652</v>
      </c>
      <c r="U127" s="210">
        <v>75861</v>
      </c>
      <c r="V127" s="210">
        <v>577319.47172543861</v>
      </c>
      <c r="W127" s="211">
        <v>0.9007142857142858</v>
      </c>
      <c r="X127" s="211">
        <v>0.9007142857142858</v>
      </c>
      <c r="Y127" s="211">
        <v>0.9007142857142858</v>
      </c>
      <c r="Z127" s="211">
        <v>0.46842105263157896</v>
      </c>
      <c r="AA127" s="211">
        <v>0.58421052631578951</v>
      </c>
      <c r="AB127" s="211">
        <v>0.60526315789473684</v>
      </c>
      <c r="AC127" s="206">
        <v>178</v>
      </c>
      <c r="AD127" s="206">
        <v>222</v>
      </c>
      <c r="AE127" s="212">
        <v>230</v>
      </c>
      <c r="AF127" s="208">
        <v>5.8</v>
      </c>
      <c r="AG127" s="208">
        <v>5.51</v>
      </c>
      <c r="AH127" s="208">
        <v>5.05</v>
      </c>
      <c r="AI127" s="211">
        <v>1.4</v>
      </c>
      <c r="AJ127" s="211">
        <v>1.48</v>
      </c>
      <c r="AK127" s="211">
        <v>1.57</v>
      </c>
      <c r="AL127" s="211">
        <v>8.75</v>
      </c>
      <c r="AM127" s="211">
        <v>9.2899999999999991</v>
      </c>
      <c r="AN127" s="211">
        <v>8.9700000000000006</v>
      </c>
      <c r="AO127" s="211">
        <v>68</v>
      </c>
      <c r="AP127" s="211">
        <v>99.2</v>
      </c>
      <c r="AQ127" s="211">
        <v>115.2</v>
      </c>
      <c r="AR127" s="206">
        <v>31847</v>
      </c>
      <c r="AS127" s="206">
        <v>49229</v>
      </c>
      <c r="AT127" s="206">
        <v>56656</v>
      </c>
      <c r="AU127" s="206">
        <v>60</v>
      </c>
      <c r="AV127" s="206">
        <v>105</v>
      </c>
      <c r="AW127" s="206">
        <v>120</v>
      </c>
      <c r="AX127" s="206">
        <v>1600</v>
      </c>
      <c r="AY127" s="206">
        <v>1600</v>
      </c>
      <c r="AZ127" s="206">
        <v>1900</v>
      </c>
      <c r="BA127" s="206">
        <v>4.6122758194035134</v>
      </c>
      <c r="BB127" s="206">
        <v>4.5502803747769036</v>
      </c>
      <c r="BC127" s="206">
        <v>4.5644184627972111</v>
      </c>
      <c r="BD127" s="206">
        <v>137</v>
      </c>
    </row>
    <row r="128" spans="1:56">
      <c r="A128" s="205">
        <v>127</v>
      </c>
      <c r="B128" s="206" t="s">
        <v>146</v>
      </c>
      <c r="C128" s="206" t="s">
        <v>52</v>
      </c>
      <c r="D128" s="207">
        <v>0.37963000000000002</v>
      </c>
      <c r="E128" s="207">
        <v>0.60485</v>
      </c>
      <c r="F128" s="207">
        <v>0.85621999999999998</v>
      </c>
      <c r="G128" s="206">
        <v>3</v>
      </c>
      <c r="H128" s="206">
        <v>15</v>
      </c>
      <c r="I128" s="206">
        <v>13</v>
      </c>
      <c r="J128" s="208">
        <v>10.926069798251817</v>
      </c>
      <c r="K128" s="208">
        <v>3.7901754350728707</v>
      </c>
      <c r="L128" s="209">
        <v>0.2930000000000002</v>
      </c>
      <c r="M128" s="209">
        <v>0.34200000000000025</v>
      </c>
      <c r="N128" s="209">
        <v>0.34500000000000025</v>
      </c>
      <c r="O128" s="210">
        <v>25738369.999999996</v>
      </c>
      <c r="P128" s="210">
        <v>39352879.999999993</v>
      </c>
      <c r="Q128" s="210">
        <v>55799310</v>
      </c>
      <c r="R128" s="210">
        <v>8380160.0130278841</v>
      </c>
      <c r="S128" s="210">
        <v>3.7901754350728707</v>
      </c>
      <c r="T128" s="210">
        <v>10145916</v>
      </c>
      <c r="U128" s="210">
        <v>76863</v>
      </c>
      <c r="V128" s="210">
        <v>606113.62078613229</v>
      </c>
      <c r="W128" s="211">
        <v>0.9007142857142858</v>
      </c>
      <c r="X128" s="211">
        <v>0.9007142857142858</v>
      </c>
      <c r="Y128" s="211">
        <v>0.9007142857142858</v>
      </c>
      <c r="Z128" s="211">
        <v>0.43684210526315792</v>
      </c>
      <c r="AA128" s="211">
        <v>0.56315789473684208</v>
      </c>
      <c r="AB128" s="211">
        <v>0.58421052631578951</v>
      </c>
      <c r="AC128" s="206">
        <v>166</v>
      </c>
      <c r="AD128" s="206">
        <v>214</v>
      </c>
      <c r="AE128" s="212">
        <v>222</v>
      </c>
      <c r="AF128" s="208">
        <v>6.2</v>
      </c>
      <c r="AG128" s="208">
        <v>5.48</v>
      </c>
      <c r="AH128" s="208">
        <v>6.4</v>
      </c>
      <c r="AI128" s="211">
        <v>1.17</v>
      </c>
      <c r="AJ128" s="211">
        <v>1.46</v>
      </c>
      <c r="AK128" s="211">
        <v>1.67</v>
      </c>
      <c r="AL128" s="211">
        <v>9.3000000000000007</v>
      </c>
      <c r="AM128" s="211">
        <v>9.17</v>
      </c>
      <c r="AN128" s="211">
        <v>7.85</v>
      </c>
      <c r="AO128" s="211">
        <v>52.3</v>
      </c>
      <c r="AP128" s="211">
        <v>82.6</v>
      </c>
      <c r="AQ128" s="211">
        <v>130</v>
      </c>
      <c r="AR128" s="206">
        <v>25716</v>
      </c>
      <c r="AS128" s="206">
        <v>40677</v>
      </c>
      <c r="AT128" s="206">
        <v>58750</v>
      </c>
      <c r="AU128" s="206">
        <v>50</v>
      </c>
      <c r="AV128" s="206">
        <v>88</v>
      </c>
      <c r="AW128" s="206">
        <v>120</v>
      </c>
      <c r="AX128" s="206">
        <v>1400</v>
      </c>
      <c r="AY128" s="206">
        <v>1600</v>
      </c>
      <c r="AZ128" s="206">
        <v>1900</v>
      </c>
      <c r="BA128" s="206">
        <v>4.6348929887801233</v>
      </c>
      <c r="BB128" s="206">
        <v>4.5669465376064231</v>
      </c>
      <c r="BC128" s="206">
        <v>4.564440602720806</v>
      </c>
      <c r="BD128" s="206">
        <v>148</v>
      </c>
    </row>
    <row r="129" spans="1:56">
      <c r="A129" s="205">
        <v>128</v>
      </c>
      <c r="B129" s="206" t="s">
        <v>146</v>
      </c>
      <c r="C129" s="206" t="s">
        <v>52</v>
      </c>
      <c r="D129" s="207">
        <v>0.38327</v>
      </c>
      <c r="E129" s="207">
        <v>7.4270000000000003E-2</v>
      </c>
      <c r="F129" s="207">
        <v>0.41660000000000003</v>
      </c>
      <c r="G129" s="208" t="s">
        <v>182</v>
      </c>
      <c r="H129" s="208" t="s">
        <v>182</v>
      </c>
      <c r="I129" s="208" t="s">
        <v>182</v>
      </c>
      <c r="J129" s="208" t="s">
        <v>183</v>
      </c>
      <c r="K129" s="208" t="s">
        <v>183</v>
      </c>
      <c r="L129" s="209" t="s">
        <v>183</v>
      </c>
      <c r="M129" s="209" t="s">
        <v>183</v>
      </c>
      <c r="N129" s="209" t="s">
        <v>183</v>
      </c>
      <c r="O129" s="210" t="s">
        <v>183</v>
      </c>
      <c r="P129" s="210" t="s">
        <v>183</v>
      </c>
      <c r="Q129" s="210" t="s">
        <v>183</v>
      </c>
      <c r="R129" s="210" t="s">
        <v>183</v>
      </c>
      <c r="S129" s="210" t="s">
        <v>183</v>
      </c>
      <c r="T129" s="210" t="s">
        <v>183</v>
      </c>
      <c r="U129" s="210" t="s">
        <v>183</v>
      </c>
      <c r="V129" s="210" t="s">
        <v>183</v>
      </c>
      <c r="W129" s="211" t="s">
        <v>183</v>
      </c>
      <c r="X129" s="211" t="s">
        <v>183</v>
      </c>
      <c r="Y129" s="211" t="s">
        <v>183</v>
      </c>
      <c r="Z129" s="211" t="s">
        <v>183</v>
      </c>
      <c r="AA129" s="211" t="s">
        <v>183</v>
      </c>
      <c r="AB129" s="211" t="s">
        <v>183</v>
      </c>
      <c r="AC129" s="206" t="s">
        <v>183</v>
      </c>
      <c r="AD129" s="206" t="s">
        <v>183</v>
      </c>
      <c r="AE129" s="212" t="s">
        <v>183</v>
      </c>
      <c r="AF129" s="208" t="s">
        <v>183</v>
      </c>
      <c r="AG129" s="208" t="s">
        <v>183</v>
      </c>
      <c r="AH129" s="208" t="s">
        <v>183</v>
      </c>
      <c r="AI129" s="211" t="s">
        <v>183</v>
      </c>
      <c r="AJ129" s="211" t="s">
        <v>183</v>
      </c>
      <c r="AK129" s="211" t="s">
        <v>183</v>
      </c>
      <c r="AL129" s="211" t="s">
        <v>183</v>
      </c>
      <c r="AM129" s="211" t="s">
        <v>183</v>
      </c>
      <c r="AN129" s="211" t="s">
        <v>183</v>
      </c>
      <c r="AO129" s="211" t="s">
        <v>183</v>
      </c>
      <c r="AP129" s="211" t="s">
        <v>183</v>
      </c>
      <c r="AQ129" s="211" t="s">
        <v>183</v>
      </c>
      <c r="AR129" s="206" t="s">
        <v>183</v>
      </c>
      <c r="AS129" s="206" t="s">
        <v>183</v>
      </c>
      <c r="AT129" s="206" t="s">
        <v>183</v>
      </c>
      <c r="AU129" s="206" t="s">
        <v>183</v>
      </c>
      <c r="AV129" s="206" t="s">
        <v>183</v>
      </c>
      <c r="AW129" s="206" t="s">
        <v>183</v>
      </c>
      <c r="AX129" s="206" t="s">
        <v>183</v>
      </c>
      <c r="AY129" s="206" t="s">
        <v>183</v>
      </c>
      <c r="AZ129" s="206" t="s">
        <v>183</v>
      </c>
      <c r="BA129" s="206" t="s">
        <v>183</v>
      </c>
      <c r="BB129" s="206" t="s">
        <v>183</v>
      </c>
      <c r="BC129" s="206" t="s">
        <v>183</v>
      </c>
      <c r="BD129" s="206" t="s">
        <v>183</v>
      </c>
    </row>
    <row r="130" spans="1:56">
      <c r="A130" s="205">
        <v>129</v>
      </c>
      <c r="B130" s="206" t="s">
        <v>146</v>
      </c>
      <c r="C130" s="206" t="s">
        <v>52</v>
      </c>
      <c r="D130" s="207">
        <v>0.91969000000000001</v>
      </c>
      <c r="E130" s="207">
        <v>0.25251000000000001</v>
      </c>
      <c r="F130" s="207">
        <v>0.20102999999999999</v>
      </c>
      <c r="G130" s="206">
        <v>7</v>
      </c>
      <c r="H130" s="206">
        <v>7</v>
      </c>
      <c r="I130" s="206">
        <v>4</v>
      </c>
      <c r="J130" s="208">
        <v>11.873320397032192</v>
      </c>
      <c r="K130" s="208">
        <v>3.8004865570041977</v>
      </c>
      <c r="L130" s="209">
        <v>0.30900000000000022</v>
      </c>
      <c r="M130" s="209">
        <v>0.33600000000000024</v>
      </c>
      <c r="N130" s="209">
        <v>0.34800000000000025</v>
      </c>
      <c r="O130" s="210">
        <v>31317579.999999996</v>
      </c>
      <c r="P130" s="210">
        <v>38512950</v>
      </c>
      <c r="Q130" s="210">
        <v>60775190</v>
      </c>
      <c r="R130" s="210">
        <v>8639721.5408955421</v>
      </c>
      <c r="S130" s="210">
        <v>3.8004865570041977</v>
      </c>
      <c r="T130" s="210">
        <v>10410312</v>
      </c>
      <c r="U130" s="210">
        <v>78866</v>
      </c>
      <c r="V130" s="210">
        <v>590730.10562712024</v>
      </c>
      <c r="W130" s="211">
        <v>0.9007142857142858</v>
      </c>
      <c r="X130" s="211">
        <v>0.9007142857142858</v>
      </c>
      <c r="Y130" s="211">
        <v>0.9007142857142858</v>
      </c>
      <c r="Z130" s="211">
        <v>0.46842105263157896</v>
      </c>
      <c r="AA130" s="211">
        <v>0.5</v>
      </c>
      <c r="AB130" s="211">
        <v>0.67894736842105263</v>
      </c>
      <c r="AC130" s="206">
        <v>178</v>
      </c>
      <c r="AD130" s="206">
        <v>190</v>
      </c>
      <c r="AE130" s="212">
        <v>258</v>
      </c>
      <c r="AF130" s="208">
        <v>5.8</v>
      </c>
      <c r="AG130" s="208">
        <v>4.8</v>
      </c>
      <c r="AH130" s="208">
        <v>6.25</v>
      </c>
      <c r="AI130" s="211">
        <v>1.4</v>
      </c>
      <c r="AJ130" s="211">
        <v>1.47</v>
      </c>
      <c r="AK130" s="211">
        <v>1.66</v>
      </c>
      <c r="AL130" s="211">
        <v>8.75</v>
      </c>
      <c r="AM130" s="211">
        <v>7.95</v>
      </c>
      <c r="AN130" s="211">
        <v>9.1</v>
      </c>
      <c r="AO130" s="211">
        <v>68</v>
      </c>
      <c r="AP130" s="211">
        <v>79.2</v>
      </c>
      <c r="AQ130" s="211">
        <v>130.30000000000001</v>
      </c>
      <c r="AR130" s="206">
        <v>31847</v>
      </c>
      <c r="AS130" s="206">
        <v>39754</v>
      </c>
      <c r="AT130" s="206">
        <v>64218</v>
      </c>
      <c r="AU130" s="206">
        <v>60</v>
      </c>
      <c r="AV130" s="206">
        <v>80</v>
      </c>
      <c r="AW130" s="206">
        <v>144</v>
      </c>
      <c r="AX130" s="206">
        <v>1600</v>
      </c>
      <c r="AY130" s="206">
        <v>1800</v>
      </c>
      <c r="AZ130" s="206">
        <v>1800</v>
      </c>
      <c r="BA130" s="206">
        <v>4.6122758194035134</v>
      </c>
      <c r="BB130" s="206">
        <v>4.5759064953131174</v>
      </c>
      <c r="BC130" s="206">
        <v>4.560088651606728</v>
      </c>
      <c r="BD130" s="206">
        <v>140</v>
      </c>
    </row>
    <row r="131" spans="1:56">
      <c r="A131" s="205">
        <v>130</v>
      </c>
      <c r="B131" s="206" t="s">
        <v>146</v>
      </c>
      <c r="C131" s="206" t="s">
        <v>52</v>
      </c>
      <c r="D131" s="207">
        <v>0.29304999999999998</v>
      </c>
      <c r="E131" s="207">
        <v>1.188E-2</v>
      </c>
      <c r="F131" s="207">
        <v>0.50815999999999995</v>
      </c>
      <c r="G131" s="208" t="s">
        <v>182</v>
      </c>
      <c r="H131" s="208" t="s">
        <v>182</v>
      </c>
      <c r="I131" s="208" t="s">
        <v>182</v>
      </c>
      <c r="J131" s="208" t="s">
        <v>183</v>
      </c>
      <c r="K131" s="208" t="s">
        <v>183</v>
      </c>
      <c r="L131" s="209" t="s">
        <v>183</v>
      </c>
      <c r="M131" s="209" t="s">
        <v>183</v>
      </c>
      <c r="N131" s="209" t="s">
        <v>183</v>
      </c>
      <c r="O131" s="210" t="s">
        <v>183</v>
      </c>
      <c r="P131" s="210" t="s">
        <v>183</v>
      </c>
      <c r="Q131" s="210" t="s">
        <v>183</v>
      </c>
      <c r="R131" s="210" t="s">
        <v>183</v>
      </c>
      <c r="S131" s="210" t="s">
        <v>183</v>
      </c>
      <c r="T131" s="210" t="s">
        <v>183</v>
      </c>
      <c r="U131" s="210" t="s">
        <v>183</v>
      </c>
      <c r="V131" s="210" t="s">
        <v>183</v>
      </c>
      <c r="W131" s="211" t="s">
        <v>183</v>
      </c>
      <c r="X131" s="211" t="s">
        <v>183</v>
      </c>
      <c r="Y131" s="211" t="s">
        <v>183</v>
      </c>
      <c r="Z131" s="211" t="s">
        <v>183</v>
      </c>
      <c r="AA131" s="211" t="s">
        <v>183</v>
      </c>
      <c r="AB131" s="211" t="s">
        <v>183</v>
      </c>
      <c r="AC131" s="206" t="s">
        <v>183</v>
      </c>
      <c r="AD131" s="206" t="s">
        <v>183</v>
      </c>
      <c r="AE131" s="212" t="s">
        <v>183</v>
      </c>
      <c r="AF131" s="208" t="s">
        <v>183</v>
      </c>
      <c r="AG131" s="208" t="s">
        <v>183</v>
      </c>
      <c r="AH131" s="208" t="s">
        <v>183</v>
      </c>
      <c r="AI131" s="211" t="s">
        <v>183</v>
      </c>
      <c r="AJ131" s="211" t="s">
        <v>183</v>
      </c>
      <c r="AK131" s="211" t="s">
        <v>183</v>
      </c>
      <c r="AL131" s="211" t="s">
        <v>183</v>
      </c>
      <c r="AM131" s="211" t="s">
        <v>183</v>
      </c>
      <c r="AN131" s="211" t="s">
        <v>183</v>
      </c>
      <c r="AO131" s="211" t="s">
        <v>183</v>
      </c>
      <c r="AP131" s="211" t="s">
        <v>183</v>
      </c>
      <c r="AQ131" s="211" t="s">
        <v>183</v>
      </c>
      <c r="AR131" s="206" t="s">
        <v>183</v>
      </c>
      <c r="AS131" s="206" t="s">
        <v>183</v>
      </c>
      <c r="AT131" s="206" t="s">
        <v>183</v>
      </c>
      <c r="AU131" s="206" t="s">
        <v>183</v>
      </c>
      <c r="AV131" s="206" t="s">
        <v>183</v>
      </c>
      <c r="AW131" s="206" t="s">
        <v>183</v>
      </c>
      <c r="AX131" s="206" t="s">
        <v>183</v>
      </c>
      <c r="AY131" s="206" t="s">
        <v>183</v>
      </c>
      <c r="AZ131" s="206" t="s">
        <v>183</v>
      </c>
      <c r="BA131" s="206" t="s">
        <v>183</v>
      </c>
      <c r="BB131" s="206" t="s">
        <v>183</v>
      </c>
      <c r="BC131" s="206" t="s">
        <v>183</v>
      </c>
      <c r="BD131" s="206" t="s">
        <v>183</v>
      </c>
    </row>
    <row r="132" spans="1:56">
      <c r="A132" s="205">
        <v>131</v>
      </c>
      <c r="B132" s="206" t="s">
        <v>146</v>
      </c>
      <c r="C132" s="206" t="s">
        <v>52</v>
      </c>
      <c r="D132" s="207">
        <v>0.19450000000000001</v>
      </c>
      <c r="E132" s="207">
        <v>2.972E-2</v>
      </c>
      <c r="F132" s="207">
        <v>0.68725000000000003</v>
      </c>
      <c r="G132" s="206">
        <v>2</v>
      </c>
      <c r="H132" s="206">
        <v>1</v>
      </c>
      <c r="I132" s="206">
        <v>11</v>
      </c>
      <c r="J132" s="208">
        <v>10.832116358196098</v>
      </c>
      <c r="K132" s="208">
        <v>3.483669591212315</v>
      </c>
      <c r="L132" s="209">
        <v>0.2840000000000002</v>
      </c>
      <c r="M132" s="209">
        <v>0.33700000000000024</v>
      </c>
      <c r="N132" s="209">
        <v>0.35000000000000026</v>
      </c>
      <c r="O132" s="210">
        <v>24380649.999999996</v>
      </c>
      <c r="P132" s="210">
        <v>38292730</v>
      </c>
      <c r="Q132" s="210">
        <v>57064210</v>
      </c>
      <c r="R132" s="210">
        <v>7803069.8152703829</v>
      </c>
      <c r="S132" s="210">
        <v>3.483669591212315</v>
      </c>
      <c r="T132" s="210">
        <v>9118296</v>
      </c>
      <c r="U132" s="210">
        <v>69078</v>
      </c>
      <c r="V132" s="210">
        <v>546542.24194189801</v>
      </c>
      <c r="W132" s="211">
        <v>0.9007142857142858</v>
      </c>
      <c r="X132" s="211">
        <v>0.9007142857142858</v>
      </c>
      <c r="Y132" s="211">
        <v>0.9007142857142858</v>
      </c>
      <c r="Z132" s="211">
        <v>0.44736842105263158</v>
      </c>
      <c r="AA132" s="211">
        <v>0.45263157894736844</v>
      </c>
      <c r="AB132" s="211">
        <v>0.58947368421052626</v>
      </c>
      <c r="AC132" s="206">
        <v>170</v>
      </c>
      <c r="AD132" s="206">
        <v>172</v>
      </c>
      <c r="AE132" s="212">
        <v>224</v>
      </c>
      <c r="AF132" s="208">
        <v>6.2</v>
      </c>
      <c r="AG132" s="208">
        <v>4.92</v>
      </c>
      <c r="AH132" s="208">
        <v>5.95</v>
      </c>
      <c r="AI132" s="211">
        <v>1.17</v>
      </c>
      <c r="AJ132" s="211">
        <v>1.34</v>
      </c>
      <c r="AK132" s="211">
        <v>1.69</v>
      </c>
      <c r="AL132" s="211">
        <v>9.3000000000000007</v>
      </c>
      <c r="AM132" s="211">
        <v>8.25</v>
      </c>
      <c r="AN132" s="211">
        <v>8.7200000000000006</v>
      </c>
      <c r="AO132" s="211">
        <v>48.3</v>
      </c>
      <c r="AP132" s="211">
        <v>91.5</v>
      </c>
      <c r="AQ132" s="211">
        <v>108.2</v>
      </c>
      <c r="AR132" s="206">
        <v>24224</v>
      </c>
      <c r="AS132" s="206">
        <v>39512</v>
      </c>
      <c r="AT132" s="206">
        <v>60140</v>
      </c>
      <c r="AU132" s="206">
        <v>50</v>
      </c>
      <c r="AV132" s="206">
        <v>77</v>
      </c>
      <c r="AW132" s="206">
        <v>126</v>
      </c>
      <c r="AX132" s="206">
        <v>1400</v>
      </c>
      <c r="AY132" s="206">
        <v>1700</v>
      </c>
      <c r="AZ132" s="206">
        <v>1600</v>
      </c>
      <c r="BA132" s="206">
        <v>4.6466199198699849</v>
      </c>
      <c r="BB132" s="206">
        <v>4.5741285951840922</v>
      </c>
      <c r="BC132" s="206">
        <v>4.5564661915499665</v>
      </c>
      <c r="BD132" s="206">
        <v>134</v>
      </c>
    </row>
    <row r="133" spans="1:56">
      <c r="A133" s="205">
        <v>132</v>
      </c>
      <c r="B133" s="206" t="s">
        <v>146</v>
      </c>
      <c r="C133" s="206" t="s">
        <v>52</v>
      </c>
      <c r="D133" s="207">
        <v>0.36519000000000001</v>
      </c>
      <c r="E133" s="207">
        <v>0.52088000000000001</v>
      </c>
      <c r="F133" s="207">
        <v>0.54142999999999997</v>
      </c>
      <c r="G133" s="206">
        <v>3</v>
      </c>
      <c r="H133" s="206">
        <v>13</v>
      </c>
      <c r="I133" s="206">
        <v>9</v>
      </c>
      <c r="J133" s="208">
        <v>10.779481946690666</v>
      </c>
      <c r="K133" s="208">
        <v>3.43926707568288</v>
      </c>
      <c r="L133" s="209">
        <v>0.2930000000000002</v>
      </c>
      <c r="M133" s="209">
        <v>0.34700000000000025</v>
      </c>
      <c r="N133" s="209">
        <v>0.34300000000000025</v>
      </c>
      <c r="O133" s="210">
        <v>25738369.999999996</v>
      </c>
      <c r="P133" s="210">
        <v>40969949.999999993</v>
      </c>
      <c r="Q133" s="210">
        <v>52044650.000000007</v>
      </c>
      <c r="R133" s="210">
        <v>8759653.3144882172</v>
      </c>
      <c r="S133" s="210">
        <v>3.43926707568288</v>
      </c>
      <c r="T133" s="210">
        <v>10578348</v>
      </c>
      <c r="U133" s="210">
        <v>80139</v>
      </c>
      <c r="V133" s="210">
        <v>659857.22556921293</v>
      </c>
      <c r="W133" s="211">
        <v>0.9007142857142858</v>
      </c>
      <c r="X133" s="211">
        <v>0.9007142857142858</v>
      </c>
      <c r="Y133" s="211">
        <v>0.9007142857142858</v>
      </c>
      <c r="Z133" s="211">
        <v>0.43684210526315792</v>
      </c>
      <c r="AA133" s="211">
        <v>0.58421052631578951</v>
      </c>
      <c r="AB133" s="211">
        <v>0.62631578947368416</v>
      </c>
      <c r="AC133" s="206">
        <v>166</v>
      </c>
      <c r="AD133" s="206">
        <v>222</v>
      </c>
      <c r="AE133" s="212">
        <v>238</v>
      </c>
      <c r="AF133" s="208">
        <v>6.2</v>
      </c>
      <c r="AG133" s="208">
        <v>6.4</v>
      </c>
      <c r="AH133" s="208">
        <v>6.5</v>
      </c>
      <c r="AI133" s="211">
        <v>1.17</v>
      </c>
      <c r="AJ133" s="211">
        <v>1.46</v>
      </c>
      <c r="AK133" s="211">
        <v>1.55</v>
      </c>
      <c r="AL133" s="211">
        <v>9.3000000000000007</v>
      </c>
      <c r="AM133" s="211">
        <v>8.17</v>
      </c>
      <c r="AN133" s="211">
        <v>8.89</v>
      </c>
      <c r="AO133" s="211">
        <v>52.3</v>
      </c>
      <c r="AP133" s="211">
        <v>84.5</v>
      </c>
      <c r="AQ133" s="211">
        <v>111.8</v>
      </c>
      <c r="AR133" s="206">
        <v>25716</v>
      </c>
      <c r="AS133" s="206">
        <v>42454</v>
      </c>
      <c r="AT133" s="206">
        <v>54624</v>
      </c>
      <c r="AU133" s="206">
        <v>50</v>
      </c>
      <c r="AV133" s="206">
        <v>90</v>
      </c>
      <c r="AW133" s="206">
        <v>116</v>
      </c>
      <c r="AX133" s="206">
        <v>1400</v>
      </c>
      <c r="AY133" s="206">
        <v>1900</v>
      </c>
      <c r="AZ133" s="206">
        <v>2200</v>
      </c>
      <c r="BA133" s="206">
        <v>4.6348929887801233</v>
      </c>
      <c r="BB133" s="206">
        <v>4.5609398957593212</v>
      </c>
      <c r="BC133" s="206">
        <v>4.5672596776334693</v>
      </c>
      <c r="BD133" s="206">
        <v>158</v>
      </c>
    </row>
    <row r="134" spans="1:56">
      <c r="A134" s="205">
        <v>133</v>
      </c>
      <c r="B134" s="206" t="s">
        <v>146</v>
      </c>
      <c r="C134" s="206" t="s">
        <v>52</v>
      </c>
      <c r="D134" s="207">
        <v>0.23616000000000001</v>
      </c>
      <c r="E134" s="207">
        <v>0.58769000000000005</v>
      </c>
      <c r="F134" s="207">
        <v>3.6810000000000002E-2</v>
      </c>
      <c r="G134" s="206">
        <v>2</v>
      </c>
      <c r="H134" s="206">
        <v>15</v>
      </c>
      <c r="I134" s="206">
        <v>1</v>
      </c>
      <c r="J134" s="208">
        <v>10.398609916983071</v>
      </c>
      <c r="K134" s="208">
        <v>3.907013263928854</v>
      </c>
      <c r="L134" s="209">
        <v>0.2840000000000002</v>
      </c>
      <c r="M134" s="209">
        <v>0.34200000000000025</v>
      </c>
      <c r="N134" s="209">
        <v>0.34300000000000025</v>
      </c>
      <c r="O134" s="210">
        <v>24380649.999999996</v>
      </c>
      <c r="P134" s="210">
        <v>39352879.999999993</v>
      </c>
      <c r="Q134" s="210">
        <v>52565170</v>
      </c>
      <c r="R134" s="210">
        <v>8218769.8508929219</v>
      </c>
      <c r="S134" s="210">
        <v>3.907013263928854</v>
      </c>
      <c r="T134" s="210">
        <v>10048500</v>
      </c>
      <c r="U134" s="210">
        <v>76125</v>
      </c>
      <c r="V134" s="210">
        <v>615197.91216446913</v>
      </c>
      <c r="W134" s="211">
        <v>0.9007142857142858</v>
      </c>
      <c r="X134" s="211">
        <v>0.9007142857142858</v>
      </c>
      <c r="Y134" s="211">
        <v>0.9007142857142858</v>
      </c>
      <c r="Z134" s="211">
        <v>0.44736842105263158</v>
      </c>
      <c r="AA134" s="211">
        <v>0.56315789473684208</v>
      </c>
      <c r="AB134" s="211">
        <v>0.58421052631578951</v>
      </c>
      <c r="AC134" s="206">
        <v>170</v>
      </c>
      <c r="AD134" s="206">
        <v>214</v>
      </c>
      <c r="AE134" s="212">
        <v>222</v>
      </c>
      <c r="AF134" s="208">
        <v>6.2</v>
      </c>
      <c r="AG134" s="208">
        <v>5.48</v>
      </c>
      <c r="AH134" s="208">
        <v>5.51</v>
      </c>
      <c r="AI134" s="211">
        <v>1.17</v>
      </c>
      <c r="AJ134" s="211">
        <v>1.46</v>
      </c>
      <c r="AK134" s="211">
        <v>1.52</v>
      </c>
      <c r="AL134" s="211">
        <v>9.3000000000000007</v>
      </c>
      <c r="AM134" s="211">
        <v>9.17</v>
      </c>
      <c r="AN134" s="211">
        <v>9.0399999999999991</v>
      </c>
      <c r="AO134" s="211">
        <v>48.3</v>
      </c>
      <c r="AP134" s="211">
        <v>82.6</v>
      </c>
      <c r="AQ134" s="211">
        <v>116.7</v>
      </c>
      <c r="AR134" s="206">
        <v>24224</v>
      </c>
      <c r="AS134" s="206">
        <v>40677</v>
      </c>
      <c r="AT134" s="206">
        <v>55196</v>
      </c>
      <c r="AU134" s="206">
        <v>50</v>
      </c>
      <c r="AV134" s="206">
        <v>88</v>
      </c>
      <c r="AW134" s="206">
        <v>116</v>
      </c>
      <c r="AX134" s="206">
        <v>1400</v>
      </c>
      <c r="AY134" s="206">
        <v>1600</v>
      </c>
      <c r="AZ134" s="206">
        <v>1900</v>
      </c>
      <c r="BA134" s="206">
        <v>4.6466199198699849</v>
      </c>
      <c r="BB134" s="206">
        <v>4.5669465376064231</v>
      </c>
      <c r="BC134" s="206">
        <v>4.5668557438122468</v>
      </c>
      <c r="BD134" s="206">
        <v>151</v>
      </c>
    </row>
    <row r="135" spans="1:56">
      <c r="A135" s="205">
        <v>134</v>
      </c>
      <c r="B135" s="206" t="s">
        <v>146</v>
      </c>
      <c r="C135" s="206" t="s">
        <v>52</v>
      </c>
      <c r="D135" s="207">
        <v>0.31519999999999998</v>
      </c>
      <c r="E135" s="207">
        <v>0.46590999999999999</v>
      </c>
      <c r="F135" s="207">
        <v>0.78895999999999999</v>
      </c>
      <c r="G135" s="206">
        <v>3</v>
      </c>
      <c r="H135" s="206">
        <v>12</v>
      </c>
      <c r="I135" s="206">
        <v>12</v>
      </c>
      <c r="J135" s="208">
        <v>11.968620041168144</v>
      </c>
      <c r="K135" s="208">
        <v>3.7814161083888633</v>
      </c>
      <c r="L135" s="209">
        <v>0.2930000000000002</v>
      </c>
      <c r="M135" s="209">
        <v>0.35800000000000026</v>
      </c>
      <c r="N135" s="209">
        <v>0.34300000000000025</v>
      </c>
      <c r="O135" s="210">
        <v>25738369.999999996</v>
      </c>
      <c r="P135" s="210">
        <v>47135200</v>
      </c>
      <c r="Q135" s="210">
        <v>55433490</v>
      </c>
      <c r="R135" s="210">
        <v>8554817.222060157</v>
      </c>
      <c r="S135" s="210">
        <v>3.7814161083888633</v>
      </c>
      <c r="T135" s="210">
        <v>10257324</v>
      </c>
      <c r="U135" s="210">
        <v>77707</v>
      </c>
      <c r="V135" s="210">
        <v>579394.32486744155</v>
      </c>
      <c r="W135" s="211">
        <v>0.9007142857142858</v>
      </c>
      <c r="X135" s="211">
        <v>0.9007142857142858</v>
      </c>
      <c r="Y135" s="211">
        <v>0.9007142857142858</v>
      </c>
      <c r="Z135" s="211">
        <v>0.43684210526315792</v>
      </c>
      <c r="AA135" s="211">
        <v>0.58421052631578951</v>
      </c>
      <c r="AB135" s="211">
        <v>0.64736842105263159</v>
      </c>
      <c r="AC135" s="206">
        <v>166</v>
      </c>
      <c r="AD135" s="206">
        <v>222</v>
      </c>
      <c r="AE135" s="212">
        <v>246</v>
      </c>
      <c r="AF135" s="208">
        <v>6.2</v>
      </c>
      <c r="AG135" s="208">
        <v>5.51</v>
      </c>
      <c r="AH135" s="208">
        <v>6.2</v>
      </c>
      <c r="AI135" s="211">
        <v>1.17</v>
      </c>
      <c r="AJ135" s="211">
        <v>1.48</v>
      </c>
      <c r="AK135" s="211">
        <v>1.7</v>
      </c>
      <c r="AL135" s="211">
        <v>9.3000000000000007</v>
      </c>
      <c r="AM135" s="211">
        <v>9.2899999999999991</v>
      </c>
      <c r="AN135" s="211">
        <v>8.82</v>
      </c>
      <c r="AO135" s="211">
        <v>52.3</v>
      </c>
      <c r="AP135" s="211">
        <v>99.2</v>
      </c>
      <c r="AQ135" s="211">
        <v>114</v>
      </c>
      <c r="AR135" s="206">
        <v>25716</v>
      </c>
      <c r="AS135" s="206">
        <v>49229</v>
      </c>
      <c r="AT135" s="206">
        <v>58348</v>
      </c>
      <c r="AU135" s="206">
        <v>50</v>
      </c>
      <c r="AV135" s="206">
        <v>105</v>
      </c>
      <c r="AW135" s="206">
        <v>133</v>
      </c>
      <c r="AX135" s="206">
        <v>1400</v>
      </c>
      <c r="AY135" s="206">
        <v>1600</v>
      </c>
      <c r="AZ135" s="206">
        <v>1950</v>
      </c>
      <c r="BA135" s="206">
        <v>4.6348929887801233</v>
      </c>
      <c r="BB135" s="206">
        <v>4.5452546498833666</v>
      </c>
      <c r="BC135" s="206">
        <v>4.5665885686767789</v>
      </c>
      <c r="BD135" s="206">
        <v>139</v>
      </c>
    </row>
    <row r="136" spans="1:56">
      <c r="A136" s="205">
        <v>135</v>
      </c>
      <c r="B136" s="206" t="s">
        <v>146</v>
      </c>
      <c r="C136" s="206" t="s">
        <v>52</v>
      </c>
      <c r="D136" s="207">
        <v>0.34203</v>
      </c>
      <c r="E136" s="207">
        <v>0.41691</v>
      </c>
      <c r="F136" s="207">
        <v>4.2369999999999998E-2</v>
      </c>
      <c r="G136" s="206">
        <v>3</v>
      </c>
      <c r="H136" s="206">
        <v>11</v>
      </c>
      <c r="I136" s="206">
        <v>1</v>
      </c>
      <c r="J136" s="208">
        <v>11.487858771563957</v>
      </c>
      <c r="K136" s="208">
        <v>3.4936350423776155</v>
      </c>
      <c r="L136" s="209">
        <v>0.2930000000000002</v>
      </c>
      <c r="M136" s="209">
        <v>0.35500000000000026</v>
      </c>
      <c r="N136" s="209">
        <v>0.34300000000000025</v>
      </c>
      <c r="O136" s="210">
        <v>25738369.999999996</v>
      </c>
      <c r="P136" s="210">
        <v>45733800</v>
      </c>
      <c r="Q136" s="210">
        <v>52565170</v>
      </c>
      <c r="R136" s="210">
        <v>8455616.3943450265</v>
      </c>
      <c r="S136" s="210">
        <v>3.4936350423776155</v>
      </c>
      <c r="T136" s="210">
        <v>10052328.000000002</v>
      </c>
      <c r="U136" s="210">
        <v>76154</v>
      </c>
      <c r="V136" s="210">
        <v>600145.04842667771</v>
      </c>
      <c r="W136" s="211">
        <v>0.9007142857142858</v>
      </c>
      <c r="X136" s="211">
        <v>0.9007142857142858</v>
      </c>
      <c r="Y136" s="211">
        <v>0.9007142857142858</v>
      </c>
      <c r="Z136" s="211">
        <v>0.43684210526315792</v>
      </c>
      <c r="AA136" s="211">
        <v>0.58947368421052626</v>
      </c>
      <c r="AB136" s="211">
        <v>0.58421052631578951</v>
      </c>
      <c r="AC136" s="206">
        <v>166</v>
      </c>
      <c r="AD136" s="206">
        <v>224</v>
      </c>
      <c r="AE136" s="212">
        <v>222</v>
      </c>
      <c r="AF136" s="208">
        <v>6.2</v>
      </c>
      <c r="AG136" s="208">
        <v>5.84</v>
      </c>
      <c r="AH136" s="208">
        <v>5.51</v>
      </c>
      <c r="AI136" s="211">
        <v>1.17</v>
      </c>
      <c r="AJ136" s="211">
        <v>1.59</v>
      </c>
      <c r="AK136" s="211">
        <v>1.52</v>
      </c>
      <c r="AL136" s="211">
        <v>9.3000000000000007</v>
      </c>
      <c r="AM136" s="211">
        <v>9.66</v>
      </c>
      <c r="AN136" s="211">
        <v>9.0399999999999991</v>
      </c>
      <c r="AO136" s="211">
        <v>52.3</v>
      </c>
      <c r="AP136" s="211">
        <v>95.1</v>
      </c>
      <c r="AQ136" s="211">
        <v>116.7</v>
      </c>
      <c r="AR136" s="206">
        <v>25716</v>
      </c>
      <c r="AS136" s="206">
        <v>47689</v>
      </c>
      <c r="AT136" s="206">
        <v>55196</v>
      </c>
      <c r="AU136" s="206">
        <v>50</v>
      </c>
      <c r="AV136" s="206">
        <v>100</v>
      </c>
      <c r="AW136" s="206">
        <v>116</v>
      </c>
      <c r="AX136" s="206">
        <v>1400</v>
      </c>
      <c r="AY136" s="206">
        <v>1600</v>
      </c>
      <c r="AZ136" s="206">
        <v>1900</v>
      </c>
      <c r="BA136" s="206">
        <v>4.6348929887801233</v>
      </c>
      <c r="BB136" s="206">
        <v>4.5495874607056495</v>
      </c>
      <c r="BC136" s="206">
        <v>4.5668557438122468</v>
      </c>
      <c r="BD136" s="206">
        <v>146</v>
      </c>
    </row>
    <row r="137" spans="1:56">
      <c r="A137" s="205">
        <v>136</v>
      </c>
      <c r="B137" s="206" t="s">
        <v>146</v>
      </c>
      <c r="C137" s="206" t="s">
        <v>52</v>
      </c>
      <c r="D137" s="207">
        <v>0.42518</v>
      </c>
      <c r="E137" s="207">
        <v>0.54727000000000003</v>
      </c>
      <c r="F137" s="207">
        <v>0.12853999999999999</v>
      </c>
      <c r="G137" s="206">
        <v>3</v>
      </c>
      <c r="H137" s="206">
        <v>14</v>
      </c>
      <c r="I137" s="206">
        <v>2</v>
      </c>
      <c r="J137" s="208">
        <v>12.32740684320745</v>
      </c>
      <c r="K137" s="208">
        <v>4.0421280450194548</v>
      </c>
      <c r="L137" s="209">
        <v>0.2930000000000002</v>
      </c>
      <c r="M137" s="209">
        <v>0.35800000000000026</v>
      </c>
      <c r="N137" s="209">
        <v>0.35100000000000026</v>
      </c>
      <c r="O137" s="210">
        <v>25738369.999999996</v>
      </c>
      <c r="P137" s="210">
        <v>47381809.999999993</v>
      </c>
      <c r="Q137" s="210">
        <v>56389900</v>
      </c>
      <c r="R137" s="210">
        <v>7938054.7616213514</v>
      </c>
      <c r="S137" s="210">
        <v>4.0421280450194548</v>
      </c>
      <c r="T137" s="210">
        <v>9551256</v>
      </c>
      <c r="U137" s="210">
        <v>72358</v>
      </c>
      <c r="V137" s="210">
        <v>551558.9365893841</v>
      </c>
      <c r="W137" s="211">
        <v>0.9007142857142858</v>
      </c>
      <c r="X137" s="211">
        <v>0.9007142857142858</v>
      </c>
      <c r="Y137" s="211">
        <v>0.9007142857142858</v>
      </c>
      <c r="Z137" s="211">
        <v>0.43684210526315792</v>
      </c>
      <c r="AA137" s="211">
        <v>0.58947368421052626</v>
      </c>
      <c r="AB137" s="211">
        <v>0.51578947368421058</v>
      </c>
      <c r="AC137" s="206">
        <v>166</v>
      </c>
      <c r="AD137" s="206">
        <v>224</v>
      </c>
      <c r="AE137" s="212">
        <v>196</v>
      </c>
      <c r="AF137" s="208">
        <v>6.2</v>
      </c>
      <c r="AG137" s="208">
        <v>5.47</v>
      </c>
      <c r="AH137" s="208">
        <v>6.2</v>
      </c>
      <c r="AI137" s="211">
        <v>1.17</v>
      </c>
      <c r="AJ137" s="211">
        <v>1.55</v>
      </c>
      <c r="AK137" s="211">
        <v>1.65</v>
      </c>
      <c r="AL137" s="211">
        <v>9.3000000000000007</v>
      </c>
      <c r="AM137" s="211">
        <v>8.43</v>
      </c>
      <c r="AN137" s="211">
        <v>8.76</v>
      </c>
      <c r="AO137" s="211">
        <v>52.3</v>
      </c>
      <c r="AP137" s="211">
        <v>100</v>
      </c>
      <c r="AQ137" s="211">
        <v>120</v>
      </c>
      <c r="AR137" s="206">
        <v>25716</v>
      </c>
      <c r="AS137" s="206">
        <v>49500</v>
      </c>
      <c r="AT137" s="206">
        <v>59399</v>
      </c>
      <c r="AU137" s="206">
        <v>50</v>
      </c>
      <c r="AV137" s="206">
        <v>104</v>
      </c>
      <c r="AW137" s="206">
        <v>112</v>
      </c>
      <c r="AX137" s="206">
        <v>1400</v>
      </c>
      <c r="AY137" s="206">
        <v>1900</v>
      </c>
      <c r="AZ137" s="206">
        <v>2200</v>
      </c>
      <c r="BA137" s="206">
        <v>4.6348929887801233</v>
      </c>
      <c r="BB137" s="206">
        <v>4.5456424618977813</v>
      </c>
      <c r="BC137" s="206">
        <v>4.5556065086865107</v>
      </c>
      <c r="BD137" s="206">
        <v>134</v>
      </c>
    </row>
    <row r="138" spans="1:56">
      <c r="A138" s="205">
        <v>137</v>
      </c>
      <c r="B138" s="206" t="s">
        <v>146</v>
      </c>
      <c r="C138" s="206" t="s">
        <v>52</v>
      </c>
      <c r="D138" s="207">
        <v>0.42399999999999999</v>
      </c>
      <c r="E138" s="207">
        <v>0.84514</v>
      </c>
      <c r="F138" s="207">
        <v>0.73133000000000004</v>
      </c>
      <c r="G138" s="206">
        <v>3</v>
      </c>
      <c r="H138" s="206">
        <v>21</v>
      </c>
      <c r="I138" s="206">
        <v>11</v>
      </c>
      <c r="J138" s="208">
        <v>11.232049377211506</v>
      </c>
      <c r="K138" s="208">
        <v>3.5923604075092128</v>
      </c>
      <c r="L138" s="209">
        <v>0.2930000000000002</v>
      </c>
      <c r="M138" s="209">
        <v>0.34000000000000025</v>
      </c>
      <c r="N138" s="209">
        <v>0.35000000000000026</v>
      </c>
      <c r="O138" s="210">
        <v>25738369.999999996</v>
      </c>
      <c r="P138" s="210">
        <v>39992609.999999993</v>
      </c>
      <c r="Q138" s="210">
        <v>57064210</v>
      </c>
      <c r="R138" s="210">
        <v>8263045.4362765662</v>
      </c>
      <c r="S138" s="210">
        <v>3.5923604075092128</v>
      </c>
      <c r="T138" s="210">
        <v>9820404</v>
      </c>
      <c r="U138" s="210">
        <v>74397</v>
      </c>
      <c r="V138" s="210">
        <v>582711.09969610372</v>
      </c>
      <c r="W138" s="211">
        <v>0.9007142857142858</v>
      </c>
      <c r="X138" s="211">
        <v>0.9007142857142858</v>
      </c>
      <c r="Y138" s="211">
        <v>0.9007142857142858</v>
      </c>
      <c r="Z138" s="211">
        <v>0.43684210526315792</v>
      </c>
      <c r="AA138" s="211">
        <v>0.59473684210526312</v>
      </c>
      <c r="AB138" s="211">
        <v>0.58421052631578951</v>
      </c>
      <c r="AC138" s="206">
        <v>166</v>
      </c>
      <c r="AD138" s="206">
        <v>226</v>
      </c>
      <c r="AE138" s="212">
        <v>222</v>
      </c>
      <c r="AF138" s="208">
        <v>6.2</v>
      </c>
      <c r="AG138" s="208">
        <v>6</v>
      </c>
      <c r="AH138" s="208">
        <v>5.95</v>
      </c>
      <c r="AI138" s="211">
        <v>1.17</v>
      </c>
      <c r="AJ138" s="211">
        <v>1.45</v>
      </c>
      <c r="AK138" s="211">
        <v>1.69</v>
      </c>
      <c r="AL138" s="211">
        <v>9.3000000000000007</v>
      </c>
      <c r="AM138" s="211">
        <v>8.58</v>
      </c>
      <c r="AN138" s="211">
        <v>8.7200000000000006</v>
      </c>
      <c r="AO138" s="211">
        <v>52.3</v>
      </c>
      <c r="AP138" s="211">
        <v>96</v>
      </c>
      <c r="AQ138" s="211">
        <v>108.2</v>
      </c>
      <c r="AR138" s="206">
        <v>25716</v>
      </c>
      <c r="AS138" s="206">
        <v>41380</v>
      </c>
      <c r="AT138" s="206">
        <v>60140</v>
      </c>
      <c r="AU138" s="206">
        <v>50</v>
      </c>
      <c r="AV138" s="206">
        <v>100</v>
      </c>
      <c r="AW138" s="206">
        <v>126</v>
      </c>
      <c r="AX138" s="206">
        <v>1400</v>
      </c>
      <c r="AY138" s="206">
        <v>1000</v>
      </c>
      <c r="AZ138" s="206">
        <v>1600</v>
      </c>
      <c r="BA138" s="206">
        <v>4.6348929887801233</v>
      </c>
      <c r="BB138" s="206">
        <v>4.5700911217840714</v>
      </c>
      <c r="BC138" s="206">
        <v>4.5564661915499665</v>
      </c>
      <c r="BD138" s="206">
        <v>140</v>
      </c>
    </row>
    <row r="139" spans="1:56">
      <c r="A139" s="205">
        <v>138</v>
      </c>
      <c r="B139" s="206" t="s">
        <v>146</v>
      </c>
      <c r="C139" s="206" t="s">
        <v>52</v>
      </c>
      <c r="D139" s="207">
        <v>0.30953000000000003</v>
      </c>
      <c r="E139" s="207">
        <v>0.66225999999999996</v>
      </c>
      <c r="F139" s="207">
        <v>0.79113999999999995</v>
      </c>
      <c r="G139" s="206">
        <v>3</v>
      </c>
      <c r="H139" s="206">
        <v>16</v>
      </c>
      <c r="I139" s="206">
        <v>12</v>
      </c>
      <c r="J139" s="208">
        <v>12.044691553418549</v>
      </c>
      <c r="K139" s="208">
        <v>4.3471225270034486</v>
      </c>
      <c r="L139" s="209">
        <v>0.2930000000000002</v>
      </c>
      <c r="M139" s="209">
        <v>0.35800000000000026</v>
      </c>
      <c r="N139" s="209">
        <v>0.34300000000000025</v>
      </c>
      <c r="O139" s="210">
        <v>25738369.999999996</v>
      </c>
      <c r="P139" s="210">
        <v>48030640</v>
      </c>
      <c r="Q139" s="210">
        <v>55433490</v>
      </c>
      <c r="R139" s="210">
        <v>8491331.6888247915</v>
      </c>
      <c r="S139" s="210">
        <v>4.3471225270034486</v>
      </c>
      <c r="T139" s="210">
        <v>10461264.000000002</v>
      </c>
      <c r="U139" s="210">
        <v>79252</v>
      </c>
      <c r="V139" s="210">
        <v>571793.47020959063</v>
      </c>
      <c r="W139" s="211">
        <v>0.9007142857142858</v>
      </c>
      <c r="X139" s="211">
        <v>0.9007142857142858</v>
      </c>
      <c r="Y139" s="211">
        <v>0.9007142857142858</v>
      </c>
      <c r="Z139" s="211">
        <v>0.43684210526315792</v>
      </c>
      <c r="AA139" s="211">
        <v>0.6</v>
      </c>
      <c r="AB139" s="211">
        <v>0.64210526315789473</v>
      </c>
      <c r="AC139" s="206">
        <v>166</v>
      </c>
      <c r="AD139" s="206">
        <v>228</v>
      </c>
      <c r="AE139" s="212">
        <v>244</v>
      </c>
      <c r="AF139" s="208">
        <v>6.2</v>
      </c>
      <c r="AG139" s="208">
        <v>6.35</v>
      </c>
      <c r="AH139" s="208">
        <v>6.2</v>
      </c>
      <c r="AI139" s="211">
        <v>1.17</v>
      </c>
      <c r="AJ139" s="211">
        <v>1.54</v>
      </c>
      <c r="AK139" s="211">
        <v>1.7</v>
      </c>
      <c r="AL139" s="211">
        <v>9.3000000000000007</v>
      </c>
      <c r="AM139" s="211">
        <v>9.02</v>
      </c>
      <c r="AN139" s="211">
        <v>8.82</v>
      </c>
      <c r="AO139" s="211">
        <v>52.3</v>
      </c>
      <c r="AP139" s="211">
        <v>106.1</v>
      </c>
      <c r="AQ139" s="211">
        <v>114</v>
      </c>
      <c r="AR139" s="206">
        <v>25716</v>
      </c>
      <c r="AS139" s="206">
        <v>50213</v>
      </c>
      <c r="AT139" s="206">
        <v>58348</v>
      </c>
      <c r="AU139" s="206">
        <v>50</v>
      </c>
      <c r="AV139" s="206">
        <v>110</v>
      </c>
      <c r="AW139" s="206">
        <v>133</v>
      </c>
      <c r="AX139" s="206">
        <v>1400</v>
      </c>
      <c r="AY139" s="206">
        <v>1900</v>
      </c>
      <c r="AZ139" s="206">
        <v>1950</v>
      </c>
      <c r="BA139" s="206">
        <v>4.6348929887801233</v>
      </c>
      <c r="BB139" s="206">
        <v>4.5457176524878617</v>
      </c>
      <c r="BC139" s="206">
        <v>4.5665885686767789</v>
      </c>
      <c r="BD139" s="206">
        <v>138</v>
      </c>
    </row>
    <row r="140" spans="1:56">
      <c r="A140" s="205">
        <v>139</v>
      </c>
      <c r="B140" s="206" t="s">
        <v>146</v>
      </c>
      <c r="C140" s="206" t="s">
        <v>52</v>
      </c>
      <c r="D140" s="207">
        <v>0.24518999999999999</v>
      </c>
      <c r="E140" s="207">
        <v>0.87375000000000003</v>
      </c>
      <c r="F140" s="207">
        <v>0.11759</v>
      </c>
      <c r="G140" s="206">
        <v>2</v>
      </c>
      <c r="H140" s="206">
        <v>21</v>
      </c>
      <c r="I140" s="206">
        <v>2</v>
      </c>
      <c r="J140" s="208">
        <v>11.002372242703016</v>
      </c>
      <c r="K140" s="208">
        <v>4.4622963330871741</v>
      </c>
      <c r="L140" s="209">
        <v>0.2840000000000002</v>
      </c>
      <c r="M140" s="209">
        <v>0.34000000000000025</v>
      </c>
      <c r="N140" s="209">
        <v>0.35100000000000026</v>
      </c>
      <c r="O140" s="210">
        <v>24380649.999999996</v>
      </c>
      <c r="P140" s="210">
        <v>39992609.999999993</v>
      </c>
      <c r="Q140" s="210">
        <v>56389900</v>
      </c>
      <c r="R140" s="210">
        <v>7796371.7798869954</v>
      </c>
      <c r="S140" s="210">
        <v>4.4622963330871741</v>
      </c>
      <c r="T140" s="210">
        <v>9661476</v>
      </c>
      <c r="U140" s="210">
        <v>73193</v>
      </c>
      <c r="V140" s="210">
        <v>571051.33209387865</v>
      </c>
      <c r="W140" s="211">
        <v>0.9007142857142858</v>
      </c>
      <c r="X140" s="211">
        <v>0.9007142857142858</v>
      </c>
      <c r="Y140" s="211">
        <v>0.9007142857142858</v>
      </c>
      <c r="Z140" s="211">
        <v>0.44736842105263158</v>
      </c>
      <c r="AA140" s="211">
        <v>0.59473684210526312</v>
      </c>
      <c r="AB140" s="211">
        <v>0.51578947368421058</v>
      </c>
      <c r="AC140" s="206">
        <v>170</v>
      </c>
      <c r="AD140" s="206">
        <v>226</v>
      </c>
      <c r="AE140" s="212">
        <v>196</v>
      </c>
      <c r="AF140" s="208">
        <v>6.2</v>
      </c>
      <c r="AG140" s="208">
        <v>6</v>
      </c>
      <c r="AH140" s="208">
        <v>6.2</v>
      </c>
      <c r="AI140" s="211">
        <v>1.17</v>
      </c>
      <c r="AJ140" s="211">
        <v>1.45</v>
      </c>
      <c r="AK140" s="211">
        <v>1.65</v>
      </c>
      <c r="AL140" s="211">
        <v>9.3000000000000007</v>
      </c>
      <c r="AM140" s="211">
        <v>8.58</v>
      </c>
      <c r="AN140" s="211">
        <v>8.76</v>
      </c>
      <c r="AO140" s="211">
        <v>48.3</v>
      </c>
      <c r="AP140" s="211">
        <v>96</v>
      </c>
      <c r="AQ140" s="211">
        <v>120</v>
      </c>
      <c r="AR140" s="206">
        <v>24224</v>
      </c>
      <c r="AS140" s="206">
        <v>41380</v>
      </c>
      <c r="AT140" s="206">
        <v>59399</v>
      </c>
      <c r="AU140" s="206">
        <v>50</v>
      </c>
      <c r="AV140" s="206">
        <v>100</v>
      </c>
      <c r="AW140" s="206">
        <v>112</v>
      </c>
      <c r="AX140" s="206">
        <v>1400</v>
      </c>
      <c r="AY140" s="206">
        <v>1000</v>
      </c>
      <c r="AZ140" s="206">
        <v>2200</v>
      </c>
      <c r="BA140" s="206">
        <v>4.6466199198699849</v>
      </c>
      <c r="BB140" s="206">
        <v>4.5700911217840714</v>
      </c>
      <c r="BC140" s="206">
        <v>4.5556065086865107</v>
      </c>
      <c r="BD140" s="206">
        <v>141</v>
      </c>
    </row>
    <row r="141" spans="1:56">
      <c r="A141" s="205">
        <v>140</v>
      </c>
      <c r="B141" s="206" t="s">
        <v>146</v>
      </c>
      <c r="C141" s="206" t="s">
        <v>52</v>
      </c>
      <c r="D141" s="207">
        <v>0.55896999999999997</v>
      </c>
      <c r="E141" s="207">
        <v>0.93569999999999998</v>
      </c>
      <c r="F141" s="207">
        <v>0.35246</v>
      </c>
      <c r="G141" s="206">
        <v>4</v>
      </c>
      <c r="H141" s="206">
        <v>23</v>
      </c>
      <c r="I141" s="206">
        <v>6</v>
      </c>
      <c r="J141" s="208">
        <v>11.537546960086429</v>
      </c>
      <c r="K141" s="208">
        <v>4.2749880501594859</v>
      </c>
      <c r="L141" s="209">
        <v>0.2870000000000002</v>
      </c>
      <c r="M141" s="209">
        <v>0.33700000000000024</v>
      </c>
      <c r="N141" s="209">
        <v>0.34900000000000025</v>
      </c>
      <c r="O141" s="210">
        <v>24216849.999999993</v>
      </c>
      <c r="P141" s="210">
        <v>38907889.999999993</v>
      </c>
      <c r="Q141" s="210">
        <v>64699110.000000007</v>
      </c>
      <c r="R141" s="210">
        <v>8811887.8591429647</v>
      </c>
      <c r="S141" s="210">
        <v>4.2749880501594859</v>
      </c>
      <c r="T141" s="210">
        <v>10711272.000000002</v>
      </c>
      <c r="U141" s="210">
        <v>81146</v>
      </c>
      <c r="V141" s="210">
        <v>547533.61321023828</v>
      </c>
      <c r="W141" s="211">
        <v>0.9007142857142858</v>
      </c>
      <c r="X141" s="211">
        <v>0.9007142857142858</v>
      </c>
      <c r="Y141" s="211">
        <v>0.9007142857142858</v>
      </c>
      <c r="Z141" s="211">
        <v>0.40526315789473683</v>
      </c>
      <c r="AA141" s="211">
        <v>0.43684210526315792</v>
      </c>
      <c r="AB141" s="211">
        <v>0.73157894736842111</v>
      </c>
      <c r="AC141" s="206">
        <v>154</v>
      </c>
      <c r="AD141" s="206">
        <v>166</v>
      </c>
      <c r="AE141" s="212">
        <v>278</v>
      </c>
      <c r="AF141" s="208">
        <v>5.8</v>
      </c>
      <c r="AG141" s="208">
        <v>5.6</v>
      </c>
      <c r="AH141" s="208">
        <v>5.3</v>
      </c>
      <c r="AI141" s="211">
        <v>1.1100000000000001</v>
      </c>
      <c r="AJ141" s="211">
        <v>1.43</v>
      </c>
      <c r="AK141" s="211">
        <v>1.57</v>
      </c>
      <c r="AL141" s="211">
        <v>9.3000000000000007</v>
      </c>
      <c r="AM141" s="211">
        <v>7.66</v>
      </c>
      <c r="AN141" s="211">
        <v>9.44</v>
      </c>
      <c r="AO141" s="211">
        <v>52.3</v>
      </c>
      <c r="AP141" s="211">
        <v>102.8</v>
      </c>
      <c r="AQ141" s="211">
        <v>124.6</v>
      </c>
      <c r="AR141" s="206">
        <v>24044</v>
      </c>
      <c r="AS141" s="206">
        <v>40188</v>
      </c>
      <c r="AT141" s="206">
        <v>68530</v>
      </c>
      <c r="AU141" s="206">
        <v>44</v>
      </c>
      <c r="AV141" s="206">
        <v>73</v>
      </c>
      <c r="AW141" s="206">
        <v>174</v>
      </c>
      <c r="AX141" s="206">
        <v>1400</v>
      </c>
      <c r="AY141" s="206">
        <v>1800</v>
      </c>
      <c r="AZ141" s="206">
        <v>1550</v>
      </c>
      <c r="BA141" s="206">
        <v>4.6428492801125829</v>
      </c>
      <c r="BB141" s="206">
        <v>4.5741018095133166</v>
      </c>
      <c r="BC141" s="206">
        <v>4.5589861088269537</v>
      </c>
      <c r="BD141" s="206">
        <v>130</v>
      </c>
    </row>
    <row r="142" spans="1:56">
      <c r="A142" s="205">
        <v>141</v>
      </c>
      <c r="B142" s="206" t="s">
        <v>146</v>
      </c>
      <c r="C142" s="206" t="s">
        <v>52</v>
      </c>
      <c r="D142" s="207">
        <v>0.44531999999999999</v>
      </c>
      <c r="E142" s="207">
        <v>0.62026000000000003</v>
      </c>
      <c r="F142" s="207">
        <v>0.30825999999999998</v>
      </c>
      <c r="G142" s="206">
        <v>4</v>
      </c>
      <c r="H142" s="206">
        <v>15</v>
      </c>
      <c r="I142" s="206">
        <v>5</v>
      </c>
      <c r="J142" s="208">
        <v>10.728806847285632</v>
      </c>
      <c r="K142" s="208">
        <v>3.2257377154122469</v>
      </c>
      <c r="L142" s="209">
        <v>0.2870000000000002</v>
      </c>
      <c r="M142" s="209">
        <v>0.34500000000000025</v>
      </c>
      <c r="N142" s="209">
        <v>0.34600000000000025</v>
      </c>
      <c r="O142" s="210">
        <v>24216849.999999993</v>
      </c>
      <c r="P142" s="210">
        <v>39352879.999999993</v>
      </c>
      <c r="Q142" s="210">
        <v>54339670</v>
      </c>
      <c r="R142" s="210">
        <v>8801309.2875380777</v>
      </c>
      <c r="S142" s="210">
        <v>3.2257377154122469</v>
      </c>
      <c r="T142" s="210">
        <v>10472880</v>
      </c>
      <c r="U142" s="210">
        <v>79340</v>
      </c>
      <c r="V142" s="210">
        <v>653135.82397344545</v>
      </c>
      <c r="W142" s="211">
        <v>0.9007142857142858</v>
      </c>
      <c r="X142" s="211">
        <v>0.9007142857142858</v>
      </c>
      <c r="Y142" s="211">
        <v>0.9007142857142858</v>
      </c>
      <c r="Z142" s="211">
        <v>0.40526315789473683</v>
      </c>
      <c r="AA142" s="211">
        <v>0.56315789473684208</v>
      </c>
      <c r="AB142" s="211">
        <v>0.64736842105263159</v>
      </c>
      <c r="AC142" s="206">
        <v>154</v>
      </c>
      <c r="AD142" s="206">
        <v>214</v>
      </c>
      <c r="AE142" s="212">
        <v>246</v>
      </c>
      <c r="AF142" s="208">
        <v>5.8</v>
      </c>
      <c r="AG142" s="208">
        <v>5.48</v>
      </c>
      <c r="AH142" s="208">
        <v>5.79</v>
      </c>
      <c r="AI142" s="211">
        <v>1.1100000000000001</v>
      </c>
      <c r="AJ142" s="211">
        <v>1.46</v>
      </c>
      <c r="AK142" s="211">
        <v>1.57</v>
      </c>
      <c r="AL142" s="211">
        <v>9.3000000000000007</v>
      </c>
      <c r="AM142" s="211">
        <v>9.17</v>
      </c>
      <c r="AN142" s="211">
        <v>9.7799999999999994</v>
      </c>
      <c r="AO142" s="211">
        <v>52.3</v>
      </c>
      <c r="AP142" s="211">
        <v>82.6</v>
      </c>
      <c r="AQ142" s="211">
        <v>109.4</v>
      </c>
      <c r="AR142" s="206">
        <v>24044</v>
      </c>
      <c r="AS142" s="206">
        <v>40677</v>
      </c>
      <c r="AT142" s="206">
        <v>57146</v>
      </c>
      <c r="AU142" s="206">
        <v>44</v>
      </c>
      <c r="AV142" s="206">
        <v>88</v>
      </c>
      <c r="AW142" s="206">
        <v>124</v>
      </c>
      <c r="AX142" s="206">
        <v>1400</v>
      </c>
      <c r="AY142" s="206">
        <v>1600</v>
      </c>
      <c r="AZ142" s="206">
        <v>1900</v>
      </c>
      <c r="BA142" s="206">
        <v>4.6428492801125829</v>
      </c>
      <c r="BB142" s="206">
        <v>4.5631696393803454</v>
      </c>
      <c r="BC142" s="206">
        <v>4.5628837996963263</v>
      </c>
      <c r="BD142" s="206">
        <v>156</v>
      </c>
    </row>
    <row r="143" spans="1:56">
      <c r="A143" s="205">
        <v>142</v>
      </c>
      <c r="B143" s="206" t="s">
        <v>146</v>
      </c>
      <c r="C143" s="206" t="s">
        <v>52</v>
      </c>
      <c r="D143" s="207">
        <v>0.37413000000000002</v>
      </c>
      <c r="E143" s="207">
        <v>4.2950000000000002E-2</v>
      </c>
      <c r="F143" s="207">
        <v>0.88604000000000005</v>
      </c>
      <c r="G143" s="206">
        <v>3</v>
      </c>
      <c r="H143" s="206">
        <v>2</v>
      </c>
      <c r="I143" s="206">
        <v>14</v>
      </c>
      <c r="J143" s="208">
        <v>12.049523423130546</v>
      </c>
      <c r="K143" s="208">
        <v>3.5968536523604886</v>
      </c>
      <c r="L143" s="209">
        <v>0.2930000000000002</v>
      </c>
      <c r="M143" s="209">
        <v>0.35600000000000026</v>
      </c>
      <c r="N143" s="209">
        <v>0.34200000000000025</v>
      </c>
      <c r="O143" s="210">
        <v>25738369.999999996</v>
      </c>
      <c r="P143" s="210">
        <v>49117180</v>
      </c>
      <c r="Q143" s="210">
        <v>55622769.999999993</v>
      </c>
      <c r="R143" s="210">
        <v>8793394.6508857701</v>
      </c>
      <c r="S143" s="210">
        <v>3.5968536523604886</v>
      </c>
      <c r="T143" s="210">
        <v>10536900</v>
      </c>
      <c r="U143" s="210">
        <v>79825</v>
      </c>
      <c r="V143" s="210">
        <v>607241.70246488531</v>
      </c>
      <c r="W143" s="211">
        <v>0.9007142857142858</v>
      </c>
      <c r="X143" s="211">
        <v>0.9007142857142858</v>
      </c>
      <c r="Y143" s="211">
        <v>0.9007142857142858</v>
      </c>
      <c r="Z143" s="211">
        <v>0.43684210526315792</v>
      </c>
      <c r="AA143" s="211">
        <v>0.49473684210526314</v>
      </c>
      <c r="AB143" s="211">
        <v>0.67894736842105263</v>
      </c>
      <c r="AC143" s="206">
        <v>166</v>
      </c>
      <c r="AD143" s="206">
        <v>188</v>
      </c>
      <c r="AE143" s="212">
        <v>258</v>
      </c>
      <c r="AF143" s="208">
        <v>6.2</v>
      </c>
      <c r="AG143" s="208">
        <v>5.71</v>
      </c>
      <c r="AH143" s="208">
        <v>6.18</v>
      </c>
      <c r="AI143" s="211">
        <v>1.17</v>
      </c>
      <c r="AJ143" s="211">
        <v>1.51</v>
      </c>
      <c r="AK143" s="211">
        <v>1.67</v>
      </c>
      <c r="AL143" s="211">
        <v>9.3000000000000007</v>
      </c>
      <c r="AM143" s="211">
        <v>8.56</v>
      </c>
      <c r="AN143" s="211">
        <v>8.8000000000000007</v>
      </c>
      <c r="AO143" s="211">
        <v>52.3</v>
      </c>
      <c r="AP143" s="211">
        <v>125.2</v>
      </c>
      <c r="AQ143" s="211">
        <v>127.3</v>
      </c>
      <c r="AR143" s="206">
        <v>25716</v>
      </c>
      <c r="AS143" s="206">
        <v>51407</v>
      </c>
      <c r="AT143" s="206">
        <v>58556</v>
      </c>
      <c r="AU143" s="206">
        <v>50</v>
      </c>
      <c r="AV143" s="206">
        <v>92</v>
      </c>
      <c r="AW143" s="206">
        <v>130</v>
      </c>
      <c r="AX143" s="206">
        <v>1400</v>
      </c>
      <c r="AY143" s="206">
        <v>2200</v>
      </c>
      <c r="AZ143" s="206">
        <v>1900</v>
      </c>
      <c r="BA143" s="206">
        <v>4.6348929887801233</v>
      </c>
      <c r="BB143" s="206">
        <v>4.5488030419255114</v>
      </c>
      <c r="BC143" s="206">
        <v>4.5687161307033639</v>
      </c>
      <c r="BD143" s="206">
        <v>144</v>
      </c>
    </row>
    <row r="144" spans="1:56">
      <c r="A144" s="205">
        <v>143</v>
      </c>
      <c r="B144" s="206" t="s">
        <v>146</v>
      </c>
      <c r="C144" s="206" t="s">
        <v>52</v>
      </c>
      <c r="D144" s="207">
        <v>0.62475000000000003</v>
      </c>
      <c r="E144" s="207">
        <v>3.3579999999999999E-2</v>
      </c>
      <c r="F144" s="207">
        <v>0.51846000000000003</v>
      </c>
      <c r="G144" s="206">
        <v>5</v>
      </c>
      <c r="H144" s="206">
        <v>1</v>
      </c>
      <c r="I144" s="206">
        <v>8</v>
      </c>
      <c r="J144" s="208">
        <v>10.958241194142289</v>
      </c>
      <c r="K144" s="208">
        <v>4.3316551016799849</v>
      </c>
      <c r="L144" s="209">
        <v>0.30500000000000022</v>
      </c>
      <c r="M144" s="209">
        <v>0.33200000000000024</v>
      </c>
      <c r="N144" s="209">
        <v>0.34500000000000025</v>
      </c>
      <c r="O144" s="210">
        <v>30901709.999999989</v>
      </c>
      <c r="P144" s="210">
        <v>38292730</v>
      </c>
      <c r="Q144" s="210">
        <v>53893770</v>
      </c>
      <c r="R144" s="210">
        <v>7962769.536828828</v>
      </c>
      <c r="S144" s="210">
        <v>4.3316551016799849</v>
      </c>
      <c r="T144" s="210">
        <v>9768792</v>
      </c>
      <c r="U144" s="210">
        <v>74006</v>
      </c>
      <c r="V144" s="210">
        <v>563381.19513426395</v>
      </c>
      <c r="W144" s="211">
        <v>0.9007142857142858</v>
      </c>
      <c r="X144" s="211">
        <v>0.9007142857142858</v>
      </c>
      <c r="Y144" s="211">
        <v>0.9007142857142858</v>
      </c>
      <c r="Z144" s="211">
        <v>0.45263157894736844</v>
      </c>
      <c r="AA144" s="211">
        <v>0.45263157894736844</v>
      </c>
      <c r="AB144" s="211">
        <v>0.61052631578947369</v>
      </c>
      <c r="AC144" s="206">
        <v>172</v>
      </c>
      <c r="AD144" s="206">
        <v>172</v>
      </c>
      <c r="AE144" s="212">
        <v>232</v>
      </c>
      <c r="AF144" s="208">
        <v>5.9</v>
      </c>
      <c r="AG144" s="208">
        <v>4.92</v>
      </c>
      <c r="AH144" s="208">
        <v>5.05</v>
      </c>
      <c r="AI144" s="211">
        <v>1.47</v>
      </c>
      <c r="AJ144" s="211">
        <v>1.34</v>
      </c>
      <c r="AK144" s="211">
        <v>1.57</v>
      </c>
      <c r="AL144" s="211">
        <v>9.34</v>
      </c>
      <c r="AM144" s="211">
        <v>8.25</v>
      </c>
      <c r="AN144" s="211">
        <v>8.9700000000000006</v>
      </c>
      <c r="AO144" s="211">
        <v>70</v>
      </c>
      <c r="AP144" s="211">
        <v>91.5</v>
      </c>
      <c r="AQ144" s="211">
        <v>115.2</v>
      </c>
      <c r="AR144" s="206">
        <v>31390</v>
      </c>
      <c r="AS144" s="206">
        <v>39512</v>
      </c>
      <c r="AT144" s="206">
        <v>56656</v>
      </c>
      <c r="AU144" s="206">
        <v>60</v>
      </c>
      <c r="AV144" s="206">
        <v>77</v>
      </c>
      <c r="AW144" s="206">
        <v>120</v>
      </c>
      <c r="AX144" s="206">
        <v>1600</v>
      </c>
      <c r="AY144" s="206">
        <v>1700</v>
      </c>
      <c r="AZ144" s="206">
        <v>1900</v>
      </c>
      <c r="BA144" s="206">
        <v>4.6184746332476987</v>
      </c>
      <c r="BB144" s="206">
        <v>4.5808659521911137</v>
      </c>
      <c r="BC144" s="206">
        <v>4.5644184627972111</v>
      </c>
      <c r="BD144" s="206">
        <v>139</v>
      </c>
    </row>
    <row r="145" spans="1:56">
      <c r="A145" s="205">
        <v>144</v>
      </c>
      <c r="B145" s="206" t="s">
        <v>146</v>
      </c>
      <c r="C145" s="206" t="s">
        <v>52</v>
      </c>
      <c r="D145" s="207">
        <v>0.94777999999999996</v>
      </c>
      <c r="E145" s="207">
        <v>0.94240000000000002</v>
      </c>
      <c r="F145" s="207">
        <v>0.54576999999999998</v>
      </c>
      <c r="G145" s="206">
        <v>7</v>
      </c>
      <c r="H145" s="206">
        <v>23</v>
      </c>
      <c r="I145" s="206">
        <v>9</v>
      </c>
      <c r="J145" s="208">
        <v>10.823154907119148</v>
      </c>
      <c r="K145" s="208">
        <v>4.1551571629146462</v>
      </c>
      <c r="L145" s="209">
        <v>0.30900000000000022</v>
      </c>
      <c r="M145" s="209">
        <v>0.33000000000000024</v>
      </c>
      <c r="N145" s="209">
        <v>0.34300000000000025</v>
      </c>
      <c r="O145" s="210">
        <v>31317579.999999996</v>
      </c>
      <c r="P145" s="210">
        <v>38907889.999999993</v>
      </c>
      <c r="Q145" s="210">
        <v>52044650.000000007</v>
      </c>
      <c r="R145" s="210">
        <v>8041549.4117388511</v>
      </c>
      <c r="S145" s="210">
        <v>4.1551571629146462</v>
      </c>
      <c r="T145" s="210">
        <v>9875844</v>
      </c>
      <c r="U145" s="210">
        <v>74817</v>
      </c>
      <c r="V145" s="210">
        <v>590039.84440852492</v>
      </c>
      <c r="W145" s="211">
        <v>0.9007142857142858</v>
      </c>
      <c r="X145" s="211">
        <v>0.9007142857142858</v>
      </c>
      <c r="Y145" s="211">
        <v>0.9007142857142858</v>
      </c>
      <c r="Z145" s="211">
        <v>0.46842105263157896</v>
      </c>
      <c r="AA145" s="211">
        <v>0.43684210526315792</v>
      </c>
      <c r="AB145" s="211">
        <v>0.62631578947368416</v>
      </c>
      <c r="AC145" s="206">
        <v>178</v>
      </c>
      <c r="AD145" s="206">
        <v>166</v>
      </c>
      <c r="AE145" s="212">
        <v>238</v>
      </c>
      <c r="AF145" s="208">
        <v>5.8</v>
      </c>
      <c r="AG145" s="208">
        <v>5.6</v>
      </c>
      <c r="AH145" s="208">
        <v>6.5</v>
      </c>
      <c r="AI145" s="211">
        <v>1.4</v>
      </c>
      <c r="AJ145" s="211">
        <v>1.43</v>
      </c>
      <c r="AK145" s="211">
        <v>1.55</v>
      </c>
      <c r="AL145" s="211">
        <v>8.75</v>
      </c>
      <c r="AM145" s="211">
        <v>7.66</v>
      </c>
      <c r="AN145" s="211">
        <v>8.89</v>
      </c>
      <c r="AO145" s="211">
        <v>68</v>
      </c>
      <c r="AP145" s="211">
        <v>102.8</v>
      </c>
      <c r="AQ145" s="211">
        <v>111.8</v>
      </c>
      <c r="AR145" s="206">
        <v>31847</v>
      </c>
      <c r="AS145" s="206">
        <v>40188</v>
      </c>
      <c r="AT145" s="206">
        <v>54624</v>
      </c>
      <c r="AU145" s="206">
        <v>60</v>
      </c>
      <c r="AV145" s="206">
        <v>73</v>
      </c>
      <c r="AW145" s="206">
        <v>116</v>
      </c>
      <c r="AX145" s="206">
        <v>1600</v>
      </c>
      <c r="AY145" s="206">
        <v>1800</v>
      </c>
      <c r="AZ145" s="206">
        <v>2200</v>
      </c>
      <c r="BA145" s="206">
        <v>4.6122758194035134</v>
      </c>
      <c r="BB145" s="206">
        <v>4.5848006804390531</v>
      </c>
      <c r="BC145" s="206">
        <v>4.5672596776334693</v>
      </c>
      <c r="BD145" s="206">
        <v>144</v>
      </c>
    </row>
    <row r="146" spans="1:56">
      <c r="A146" s="205">
        <v>145</v>
      </c>
      <c r="B146" s="206" t="s">
        <v>146</v>
      </c>
      <c r="C146" s="206" t="s">
        <v>52</v>
      </c>
      <c r="D146" s="207">
        <v>0.63870000000000005</v>
      </c>
      <c r="E146" s="207">
        <v>0.57054000000000005</v>
      </c>
      <c r="F146" s="207">
        <v>0.13886000000000001</v>
      </c>
      <c r="G146" s="206">
        <v>5</v>
      </c>
      <c r="H146" s="206">
        <v>14</v>
      </c>
      <c r="I146" s="206">
        <v>3</v>
      </c>
      <c r="J146" s="208">
        <v>12.887662637453712</v>
      </c>
      <c r="K146" s="208">
        <v>4.2609113088318074</v>
      </c>
      <c r="L146" s="209">
        <v>0.30500000000000022</v>
      </c>
      <c r="M146" s="209">
        <v>0.35400000000000026</v>
      </c>
      <c r="N146" s="209">
        <v>0.34700000000000025</v>
      </c>
      <c r="O146" s="210">
        <v>30901709.999999989</v>
      </c>
      <c r="P146" s="210">
        <v>47381809.999999993</v>
      </c>
      <c r="Q146" s="210">
        <v>59453869.999999993</v>
      </c>
      <c r="R146" s="210">
        <v>8537366.9914448056</v>
      </c>
      <c r="S146" s="210">
        <v>4.2609113088318074</v>
      </c>
      <c r="T146" s="210">
        <v>10445556</v>
      </c>
      <c r="U146" s="210">
        <v>79133</v>
      </c>
      <c r="V146" s="210">
        <v>565928.10847933067</v>
      </c>
      <c r="W146" s="211">
        <v>0.9007142857142858</v>
      </c>
      <c r="X146" s="211">
        <v>0.9007142857142858</v>
      </c>
      <c r="Y146" s="211">
        <v>0.9007142857142858</v>
      </c>
      <c r="Z146" s="211">
        <v>0.45263157894736844</v>
      </c>
      <c r="AA146" s="211">
        <v>0.58947368421052626</v>
      </c>
      <c r="AB146" s="211">
        <v>0.67894736842105263</v>
      </c>
      <c r="AC146" s="206">
        <v>172</v>
      </c>
      <c r="AD146" s="206">
        <v>224</v>
      </c>
      <c r="AE146" s="212">
        <v>258</v>
      </c>
      <c r="AF146" s="208">
        <v>5.9</v>
      </c>
      <c r="AG146" s="208">
        <v>5.47</v>
      </c>
      <c r="AH146" s="208">
        <v>6.2</v>
      </c>
      <c r="AI146" s="211">
        <v>1.47</v>
      </c>
      <c r="AJ146" s="211">
        <v>1.55</v>
      </c>
      <c r="AK146" s="211">
        <v>1.66</v>
      </c>
      <c r="AL146" s="211">
        <v>9.34</v>
      </c>
      <c r="AM146" s="211">
        <v>8.43</v>
      </c>
      <c r="AN146" s="211">
        <v>9.1</v>
      </c>
      <c r="AO146" s="211">
        <v>70</v>
      </c>
      <c r="AP146" s="211">
        <v>100</v>
      </c>
      <c r="AQ146" s="211">
        <v>120.3</v>
      </c>
      <c r="AR146" s="206">
        <v>31390</v>
      </c>
      <c r="AS146" s="206">
        <v>49500</v>
      </c>
      <c r="AT146" s="206">
        <v>62766</v>
      </c>
      <c r="AU146" s="206">
        <v>60</v>
      </c>
      <c r="AV146" s="206">
        <v>104</v>
      </c>
      <c r="AW146" s="206">
        <v>144</v>
      </c>
      <c r="AX146" s="206">
        <v>1600</v>
      </c>
      <c r="AY146" s="206">
        <v>1900</v>
      </c>
      <c r="AZ146" s="206">
        <v>1800</v>
      </c>
      <c r="BA146" s="206">
        <v>4.6184746332476987</v>
      </c>
      <c r="BB146" s="206">
        <v>4.5506512781850228</v>
      </c>
      <c r="BC146" s="206">
        <v>4.5607926996931729</v>
      </c>
      <c r="BD146" s="206">
        <v>134</v>
      </c>
    </row>
    <row r="147" spans="1:56">
      <c r="A147" s="205">
        <v>146</v>
      </c>
      <c r="B147" s="206" t="s">
        <v>146</v>
      </c>
      <c r="C147" s="206" t="s">
        <v>52</v>
      </c>
      <c r="D147" s="207">
        <v>0.28354000000000001</v>
      </c>
      <c r="E147" s="207">
        <v>0.64732999999999996</v>
      </c>
      <c r="F147" s="207">
        <v>0.43278</v>
      </c>
      <c r="G147" s="206">
        <v>2</v>
      </c>
      <c r="H147" s="206">
        <v>16</v>
      </c>
      <c r="I147" s="206">
        <v>7</v>
      </c>
      <c r="J147" s="208">
        <v>12.842761386263492</v>
      </c>
      <c r="K147" s="208">
        <v>4.8994040100806666</v>
      </c>
      <c r="L147" s="209">
        <v>0.2840000000000002</v>
      </c>
      <c r="M147" s="209">
        <v>0.35800000000000026</v>
      </c>
      <c r="N147" s="209">
        <v>0.34800000000000025</v>
      </c>
      <c r="O147" s="210">
        <v>24380649.999999996</v>
      </c>
      <c r="P147" s="210">
        <v>48030640</v>
      </c>
      <c r="Q147" s="210">
        <v>64763719.999999993</v>
      </c>
      <c r="R147" s="210">
        <v>8592147.1636667121</v>
      </c>
      <c r="S147" s="210">
        <v>4.8994040100806666</v>
      </c>
      <c r="T147" s="210">
        <v>10744800</v>
      </c>
      <c r="U147" s="210">
        <v>81400</v>
      </c>
      <c r="V147" s="210">
        <v>539767.01013651583</v>
      </c>
      <c r="W147" s="211">
        <v>0.9007142857142858</v>
      </c>
      <c r="X147" s="211">
        <v>0.9007142857142858</v>
      </c>
      <c r="Y147" s="211">
        <v>0.9007142857142858</v>
      </c>
      <c r="Z147" s="211">
        <v>0.44210526315789472</v>
      </c>
      <c r="AA147" s="211">
        <v>0.59473684210526312</v>
      </c>
      <c r="AB147" s="211">
        <v>0.71578947368421053</v>
      </c>
      <c r="AC147" s="206">
        <v>168</v>
      </c>
      <c r="AD147" s="206">
        <v>226</v>
      </c>
      <c r="AE147" s="212">
        <v>272</v>
      </c>
      <c r="AF147" s="208">
        <v>6.2</v>
      </c>
      <c r="AG147" s="208">
        <v>6.35</v>
      </c>
      <c r="AH147" s="208">
        <v>5.6</v>
      </c>
      <c r="AI147" s="211">
        <v>1.17</v>
      </c>
      <c r="AJ147" s="211">
        <v>1.54</v>
      </c>
      <c r="AK147" s="211">
        <v>1.62</v>
      </c>
      <c r="AL147" s="211">
        <v>9.3000000000000007</v>
      </c>
      <c r="AM147" s="211">
        <v>9.02</v>
      </c>
      <c r="AN147" s="211">
        <v>9</v>
      </c>
      <c r="AO147" s="211">
        <v>48.3</v>
      </c>
      <c r="AP147" s="211">
        <v>106.1</v>
      </c>
      <c r="AQ147" s="211">
        <v>128</v>
      </c>
      <c r="AR147" s="206">
        <v>24224</v>
      </c>
      <c r="AS147" s="206">
        <v>50213</v>
      </c>
      <c r="AT147" s="206">
        <v>68601</v>
      </c>
      <c r="AU147" s="206">
        <v>50</v>
      </c>
      <c r="AV147" s="206">
        <v>110</v>
      </c>
      <c r="AW147" s="206">
        <v>174</v>
      </c>
      <c r="AX147" s="206">
        <v>1400</v>
      </c>
      <c r="AY147" s="206">
        <v>1900</v>
      </c>
      <c r="AZ147" s="206">
        <v>1600</v>
      </c>
      <c r="BA147" s="206">
        <v>4.6466199198699849</v>
      </c>
      <c r="BB147" s="206">
        <v>4.5457176524878617</v>
      </c>
      <c r="BC147" s="206">
        <v>4.560264892130526</v>
      </c>
      <c r="BD147" s="206">
        <v>126</v>
      </c>
    </row>
    <row r="148" spans="1:56">
      <c r="A148" s="205">
        <v>147</v>
      </c>
      <c r="B148" s="206" t="s">
        <v>146</v>
      </c>
      <c r="C148" s="206" t="s">
        <v>52</v>
      </c>
      <c r="D148" s="207">
        <v>0.62512999999999996</v>
      </c>
      <c r="E148" s="207">
        <v>0.81398000000000004</v>
      </c>
      <c r="F148" s="207">
        <v>0.88783000000000001</v>
      </c>
      <c r="G148" s="206">
        <v>5</v>
      </c>
      <c r="H148" s="206">
        <v>20</v>
      </c>
      <c r="I148" s="206">
        <v>14</v>
      </c>
      <c r="J148" s="208">
        <v>11.830659181909772</v>
      </c>
      <c r="K148" s="208">
        <v>4.7235794427490632</v>
      </c>
      <c r="L148" s="209">
        <v>0.30500000000000022</v>
      </c>
      <c r="M148" s="209">
        <v>0.34900000000000025</v>
      </c>
      <c r="N148" s="209">
        <v>0.34200000000000025</v>
      </c>
      <c r="O148" s="210">
        <v>30901709.999999989</v>
      </c>
      <c r="P148" s="210">
        <v>43313199.999999985</v>
      </c>
      <c r="Q148" s="210">
        <v>55622769.999999993</v>
      </c>
      <c r="R148" s="210">
        <v>8065562.4828681089</v>
      </c>
      <c r="S148" s="210">
        <v>4.7235794427490632</v>
      </c>
      <c r="T148" s="210">
        <v>9992664</v>
      </c>
      <c r="U148" s="210">
        <v>75702</v>
      </c>
      <c r="V148" s="210">
        <v>538922.12803054124</v>
      </c>
      <c r="W148" s="211">
        <v>0.9007142857142858</v>
      </c>
      <c r="X148" s="211">
        <v>0.9007142857142858</v>
      </c>
      <c r="Y148" s="211">
        <v>0.9007142857142858</v>
      </c>
      <c r="Z148" s="211">
        <v>0.45263157894736844</v>
      </c>
      <c r="AA148" s="211">
        <v>0.46842105263157896</v>
      </c>
      <c r="AB148" s="211">
        <v>0.67894736842105263</v>
      </c>
      <c r="AC148" s="206">
        <v>172</v>
      </c>
      <c r="AD148" s="206">
        <v>178</v>
      </c>
      <c r="AE148" s="212">
        <v>258</v>
      </c>
      <c r="AF148" s="208">
        <v>5.9</v>
      </c>
      <c r="AG148" s="208">
        <v>3.04</v>
      </c>
      <c r="AH148" s="208">
        <v>6.18</v>
      </c>
      <c r="AI148" s="211">
        <v>1.47</v>
      </c>
      <c r="AJ148" s="211">
        <v>1.18</v>
      </c>
      <c r="AK148" s="211">
        <v>1.67</v>
      </c>
      <c r="AL148" s="211">
        <v>9.34</v>
      </c>
      <c r="AM148" s="211">
        <v>9.58</v>
      </c>
      <c r="AN148" s="211">
        <v>8.8000000000000007</v>
      </c>
      <c r="AO148" s="211">
        <v>70</v>
      </c>
      <c r="AP148" s="211">
        <v>96</v>
      </c>
      <c r="AQ148" s="211">
        <v>127.3</v>
      </c>
      <c r="AR148" s="206">
        <v>31390</v>
      </c>
      <c r="AS148" s="206">
        <v>45029</v>
      </c>
      <c r="AT148" s="206">
        <v>58556</v>
      </c>
      <c r="AU148" s="206">
        <v>60</v>
      </c>
      <c r="AV148" s="206">
        <v>100</v>
      </c>
      <c r="AW148" s="206">
        <v>130</v>
      </c>
      <c r="AX148" s="206">
        <v>1600</v>
      </c>
      <c r="AY148" s="206">
        <v>1000</v>
      </c>
      <c r="AZ148" s="206">
        <v>1900</v>
      </c>
      <c r="BA148" s="206">
        <v>4.6184746332476987</v>
      </c>
      <c r="BB148" s="206">
        <v>4.5584377477552449</v>
      </c>
      <c r="BC148" s="206">
        <v>4.5687161307033639</v>
      </c>
      <c r="BD148" s="206">
        <v>129</v>
      </c>
    </row>
    <row r="149" spans="1:56">
      <c r="A149" s="205">
        <v>148</v>
      </c>
      <c r="B149" s="206" t="s">
        <v>146</v>
      </c>
      <c r="C149" s="206" t="s">
        <v>52</v>
      </c>
      <c r="D149" s="207">
        <v>0.55557000000000001</v>
      </c>
      <c r="E149" s="207">
        <v>0.66954999999999998</v>
      </c>
      <c r="F149" s="207">
        <v>0.37028</v>
      </c>
      <c r="G149" s="206">
        <v>4</v>
      </c>
      <c r="H149" s="206">
        <v>17</v>
      </c>
      <c r="I149" s="206">
        <v>6</v>
      </c>
      <c r="J149" s="208">
        <v>11.285212791944495</v>
      </c>
      <c r="K149" s="208">
        <v>3.7481049608544992</v>
      </c>
      <c r="L149" s="209">
        <v>0.2870000000000002</v>
      </c>
      <c r="M149" s="209">
        <v>0.33600000000000024</v>
      </c>
      <c r="N149" s="209">
        <v>0.34900000000000025</v>
      </c>
      <c r="O149" s="210">
        <v>24216849.999999993</v>
      </c>
      <c r="P149" s="210">
        <v>36239769.999999993</v>
      </c>
      <c r="Q149" s="210">
        <v>64699110.000000007</v>
      </c>
      <c r="R149" s="210">
        <v>9079847.7565767691</v>
      </c>
      <c r="S149" s="210">
        <v>3.7481049608544992</v>
      </c>
      <c r="T149" s="210">
        <v>10909008.000000002</v>
      </c>
      <c r="U149" s="210">
        <v>82644</v>
      </c>
      <c r="V149" s="210">
        <v>590511.93569642131</v>
      </c>
      <c r="W149" s="211">
        <v>0.9007142857142858</v>
      </c>
      <c r="X149" s="211">
        <v>0.9007142857142858</v>
      </c>
      <c r="Y149" s="211">
        <v>0.9007142857142858</v>
      </c>
      <c r="Z149" s="211">
        <v>0.40526315789473683</v>
      </c>
      <c r="AA149" s="211">
        <v>0.5</v>
      </c>
      <c r="AB149" s="211">
        <v>0.73157894736842111</v>
      </c>
      <c r="AC149" s="206">
        <v>154</v>
      </c>
      <c r="AD149" s="206">
        <v>190</v>
      </c>
      <c r="AE149" s="212">
        <v>278</v>
      </c>
      <c r="AF149" s="208">
        <v>5.8</v>
      </c>
      <c r="AG149" s="208">
        <v>5.8</v>
      </c>
      <c r="AH149" s="208">
        <v>5.3</v>
      </c>
      <c r="AI149" s="211">
        <v>1.1100000000000001</v>
      </c>
      <c r="AJ149" s="211">
        <v>1.49</v>
      </c>
      <c r="AK149" s="211">
        <v>1.57</v>
      </c>
      <c r="AL149" s="211">
        <v>9.3000000000000007</v>
      </c>
      <c r="AM149" s="211">
        <v>8.81</v>
      </c>
      <c r="AN149" s="211">
        <v>9.44</v>
      </c>
      <c r="AO149" s="211">
        <v>52.3</v>
      </c>
      <c r="AP149" s="211">
        <v>77.5</v>
      </c>
      <c r="AQ149" s="211">
        <v>124.6</v>
      </c>
      <c r="AR149" s="206">
        <v>24044</v>
      </c>
      <c r="AS149" s="206">
        <v>37256</v>
      </c>
      <c r="AT149" s="206">
        <v>68530</v>
      </c>
      <c r="AU149" s="206">
        <v>44</v>
      </c>
      <c r="AV149" s="206">
        <v>72</v>
      </c>
      <c r="AW149" s="206">
        <v>174</v>
      </c>
      <c r="AX149" s="206">
        <v>1400</v>
      </c>
      <c r="AY149" s="206">
        <v>1800</v>
      </c>
      <c r="AZ149" s="206">
        <v>1550</v>
      </c>
      <c r="BA149" s="206">
        <v>4.6428492801125829</v>
      </c>
      <c r="BB149" s="206">
        <v>4.5758199111332685</v>
      </c>
      <c r="BC149" s="206">
        <v>4.5589861088269537</v>
      </c>
      <c r="BD149" s="206">
        <v>139</v>
      </c>
    </row>
    <row r="150" spans="1:56">
      <c r="A150" s="205">
        <v>149</v>
      </c>
      <c r="B150" s="206" t="s">
        <v>146</v>
      </c>
      <c r="C150" s="206" t="s">
        <v>52</v>
      </c>
      <c r="D150" s="207">
        <v>0.73253000000000001</v>
      </c>
      <c r="E150" s="207">
        <v>0.90717999999999999</v>
      </c>
      <c r="F150" s="207">
        <v>0.60399000000000003</v>
      </c>
      <c r="G150" s="206">
        <v>6</v>
      </c>
      <c r="H150" s="206">
        <v>22</v>
      </c>
      <c r="I150" s="206">
        <v>10</v>
      </c>
      <c r="J150" s="208">
        <v>11.092656437109218</v>
      </c>
      <c r="K150" s="208">
        <v>4.4026527273048615</v>
      </c>
      <c r="L150" s="209">
        <v>0.31000000000000022</v>
      </c>
      <c r="M150" s="209">
        <v>0.33000000000000024</v>
      </c>
      <c r="N150" s="209">
        <v>0.34100000000000025</v>
      </c>
      <c r="O150" s="210">
        <v>31769849.999999996</v>
      </c>
      <c r="P150" s="210">
        <v>41017269.999999993</v>
      </c>
      <c r="Q150" s="210">
        <v>53055660</v>
      </c>
      <c r="R150" s="210">
        <v>7929170.6897375733</v>
      </c>
      <c r="S150" s="210">
        <v>4.4026527273048615</v>
      </c>
      <c r="T150" s="210">
        <v>9711108</v>
      </c>
      <c r="U150" s="210">
        <v>73569</v>
      </c>
      <c r="V150" s="210">
        <v>550152.55956574809</v>
      </c>
      <c r="W150" s="211">
        <v>0.9007142857142858</v>
      </c>
      <c r="X150" s="211">
        <v>0.9007142857142858</v>
      </c>
      <c r="Y150" s="211">
        <v>0.9007142857142858</v>
      </c>
      <c r="Z150" s="211">
        <v>0.43684210526315792</v>
      </c>
      <c r="AA150" s="211">
        <v>0.43684210526315792</v>
      </c>
      <c r="AB150" s="211">
        <v>0.61052631578947369</v>
      </c>
      <c r="AC150" s="206">
        <v>166</v>
      </c>
      <c r="AD150" s="206">
        <v>166</v>
      </c>
      <c r="AE150" s="212">
        <v>232</v>
      </c>
      <c r="AF150" s="208">
        <v>5.5</v>
      </c>
      <c r="AG150" s="208">
        <v>5.33</v>
      </c>
      <c r="AH150" s="208">
        <v>6.4</v>
      </c>
      <c r="AI150" s="211">
        <v>1.44</v>
      </c>
      <c r="AJ150" s="211">
        <v>1.47</v>
      </c>
      <c r="AK150" s="211">
        <v>1.59</v>
      </c>
      <c r="AL150" s="211">
        <v>9.34</v>
      </c>
      <c r="AM150" s="211">
        <v>8.2200000000000006</v>
      </c>
      <c r="AN150" s="211">
        <v>9.35</v>
      </c>
      <c r="AO150" s="211">
        <v>70</v>
      </c>
      <c r="AP150" s="211">
        <v>121.6</v>
      </c>
      <c r="AQ150" s="211">
        <v>121.5</v>
      </c>
      <c r="AR150" s="206">
        <v>32344</v>
      </c>
      <c r="AS150" s="206">
        <v>42506</v>
      </c>
      <c r="AT150" s="206">
        <v>55735</v>
      </c>
      <c r="AU150" s="206">
        <v>60</v>
      </c>
      <c r="AV150" s="206">
        <v>75</v>
      </c>
      <c r="AW150" s="206">
        <v>120</v>
      </c>
      <c r="AX150" s="206">
        <v>1600</v>
      </c>
      <c r="AY150" s="206">
        <v>1600</v>
      </c>
      <c r="AZ150" s="206">
        <v>1800</v>
      </c>
      <c r="BA150" s="206">
        <v>4.6110200212233927</v>
      </c>
      <c r="BB150" s="206">
        <v>4.5838667541917495</v>
      </c>
      <c r="BC150" s="206">
        <v>4.5696597899048559</v>
      </c>
      <c r="BD150" s="206">
        <v>138</v>
      </c>
    </row>
    <row r="151" spans="1:56">
      <c r="A151" s="205">
        <v>150</v>
      </c>
      <c r="B151" s="206" t="s">
        <v>146</v>
      </c>
      <c r="C151" s="206" t="s">
        <v>52</v>
      </c>
      <c r="D151" s="207">
        <v>0.50283999999999995</v>
      </c>
      <c r="E151" s="207">
        <v>0.47825000000000001</v>
      </c>
      <c r="F151" s="207">
        <v>0.96087999999999996</v>
      </c>
      <c r="G151" s="206">
        <v>4</v>
      </c>
      <c r="H151" s="206">
        <v>12</v>
      </c>
      <c r="I151" s="206">
        <v>15</v>
      </c>
      <c r="J151" s="208">
        <v>11.344132898785235</v>
      </c>
      <c r="K151" s="208">
        <v>3.4018584940712944</v>
      </c>
      <c r="L151" s="209">
        <v>0.2870000000000002</v>
      </c>
      <c r="M151" s="209">
        <v>0.36000000000000026</v>
      </c>
      <c r="N151" s="209">
        <v>0.34000000000000025</v>
      </c>
      <c r="O151" s="210">
        <v>24216849.999999993</v>
      </c>
      <c r="P151" s="210">
        <v>47135200</v>
      </c>
      <c r="Q151" s="210">
        <v>50556800</v>
      </c>
      <c r="R151" s="210">
        <v>8825599.4056555554</v>
      </c>
      <c r="S151" s="210">
        <v>3.4018584940712944</v>
      </c>
      <c r="T151" s="210">
        <v>10556172</v>
      </c>
      <c r="U151" s="210">
        <v>79971</v>
      </c>
      <c r="V151" s="210">
        <v>636122.93009009748</v>
      </c>
      <c r="W151" s="211">
        <v>0.9007142857142858</v>
      </c>
      <c r="X151" s="211">
        <v>0.9007142857142858</v>
      </c>
      <c r="Y151" s="211">
        <v>0.9007142857142858</v>
      </c>
      <c r="Z151" s="211">
        <v>0.40526315789473683</v>
      </c>
      <c r="AA151" s="211">
        <v>0.58421052631578951</v>
      </c>
      <c r="AB151" s="211">
        <v>0.63684210526315788</v>
      </c>
      <c r="AC151" s="206">
        <v>154</v>
      </c>
      <c r="AD151" s="206">
        <v>222</v>
      </c>
      <c r="AE151" s="212">
        <v>242</v>
      </c>
      <c r="AF151" s="208">
        <v>5.8</v>
      </c>
      <c r="AG151" s="208">
        <v>5.51</v>
      </c>
      <c r="AH151" s="208">
        <v>6.46</v>
      </c>
      <c r="AI151" s="211">
        <v>1.1100000000000001</v>
      </c>
      <c r="AJ151" s="211">
        <v>1.48</v>
      </c>
      <c r="AK151" s="211">
        <v>1.57</v>
      </c>
      <c r="AL151" s="211">
        <v>9.3000000000000007</v>
      </c>
      <c r="AM151" s="211">
        <v>9.2899999999999991</v>
      </c>
      <c r="AN151" s="211">
        <v>9.07</v>
      </c>
      <c r="AO151" s="211">
        <v>52.3</v>
      </c>
      <c r="AP151" s="211">
        <v>99.2</v>
      </c>
      <c r="AQ151" s="211">
        <v>108.5</v>
      </c>
      <c r="AR151" s="206">
        <v>24044</v>
      </c>
      <c r="AS151" s="206">
        <v>49229</v>
      </c>
      <c r="AT151" s="206">
        <v>52989</v>
      </c>
      <c r="AU151" s="206">
        <v>44</v>
      </c>
      <c r="AV151" s="206">
        <v>105</v>
      </c>
      <c r="AW151" s="206">
        <v>115</v>
      </c>
      <c r="AX151" s="206">
        <v>1400</v>
      </c>
      <c r="AY151" s="206">
        <v>1600</v>
      </c>
      <c r="AZ151" s="206">
        <v>2000</v>
      </c>
      <c r="BA151" s="206">
        <v>4.6428492801125829</v>
      </c>
      <c r="BB151" s="206">
        <v>4.5422830388726227</v>
      </c>
      <c r="BC151" s="206">
        <v>4.571089205427918</v>
      </c>
      <c r="BD151" s="206">
        <v>151</v>
      </c>
    </row>
    <row r="152" spans="1:56">
      <c r="A152" s="205">
        <v>151</v>
      </c>
      <c r="B152" s="206" t="s">
        <v>146</v>
      </c>
      <c r="C152" s="206" t="s">
        <v>52</v>
      </c>
      <c r="D152" s="207">
        <v>0.66857</v>
      </c>
      <c r="E152" s="207">
        <v>0.30181999999999998</v>
      </c>
      <c r="F152" s="207">
        <v>0.88690000000000002</v>
      </c>
      <c r="G152" s="206">
        <v>5</v>
      </c>
      <c r="H152" s="206">
        <v>8</v>
      </c>
      <c r="I152" s="206">
        <v>14</v>
      </c>
      <c r="J152" s="208">
        <v>11.189251269319058</v>
      </c>
      <c r="K152" s="208">
        <v>3.8079558713950727</v>
      </c>
      <c r="L152" s="209">
        <v>0.30500000000000022</v>
      </c>
      <c r="M152" s="209">
        <v>0.33800000000000024</v>
      </c>
      <c r="N152" s="209">
        <v>0.34200000000000025</v>
      </c>
      <c r="O152" s="210">
        <v>30901709.999999989</v>
      </c>
      <c r="P152" s="210">
        <v>39009809.999999993</v>
      </c>
      <c r="Q152" s="210">
        <v>55622769.999999993</v>
      </c>
      <c r="R152" s="210">
        <v>8729436.6172665805</v>
      </c>
      <c r="S152" s="210">
        <v>3.8079558713950727</v>
      </c>
      <c r="T152" s="210">
        <v>10675236</v>
      </c>
      <c r="U152" s="210">
        <v>80873</v>
      </c>
      <c r="V152" s="210">
        <v>631833.43035047583</v>
      </c>
      <c r="W152" s="211">
        <v>0.9007142857142858</v>
      </c>
      <c r="X152" s="211">
        <v>0.9007142857142858</v>
      </c>
      <c r="Y152" s="211">
        <v>0.9007142857142858</v>
      </c>
      <c r="Z152" s="211">
        <v>0.45263157894736844</v>
      </c>
      <c r="AA152" s="211">
        <v>0.51578947368421058</v>
      </c>
      <c r="AB152" s="211">
        <v>0.67894736842105263</v>
      </c>
      <c r="AC152" s="206">
        <v>172</v>
      </c>
      <c r="AD152" s="206">
        <v>196</v>
      </c>
      <c r="AE152" s="212">
        <v>258</v>
      </c>
      <c r="AF152" s="208">
        <v>5.9</v>
      </c>
      <c r="AG152" s="208">
        <v>5.5</v>
      </c>
      <c r="AH152" s="208">
        <v>6.18</v>
      </c>
      <c r="AI152" s="211">
        <v>1.47</v>
      </c>
      <c r="AJ152" s="211">
        <v>1.47</v>
      </c>
      <c r="AK152" s="211">
        <v>1.67</v>
      </c>
      <c r="AL152" s="211">
        <v>9.34</v>
      </c>
      <c r="AM152" s="211">
        <v>9.15</v>
      </c>
      <c r="AN152" s="211">
        <v>8.8000000000000007</v>
      </c>
      <c r="AO152" s="211">
        <v>70</v>
      </c>
      <c r="AP152" s="211">
        <v>79.2</v>
      </c>
      <c r="AQ152" s="211">
        <v>127.3</v>
      </c>
      <c r="AR152" s="206">
        <v>31390</v>
      </c>
      <c r="AS152" s="206">
        <v>40300</v>
      </c>
      <c r="AT152" s="206">
        <v>58556</v>
      </c>
      <c r="AU152" s="206">
        <v>60</v>
      </c>
      <c r="AV152" s="206">
        <v>80</v>
      </c>
      <c r="AW152" s="206">
        <v>130</v>
      </c>
      <c r="AX152" s="206">
        <v>1600</v>
      </c>
      <c r="AY152" s="206">
        <v>1800</v>
      </c>
      <c r="AZ152" s="206">
        <v>1900</v>
      </c>
      <c r="BA152" s="206">
        <v>4.6184746332476987</v>
      </c>
      <c r="BB152" s="206">
        <v>4.5735241744558648</v>
      </c>
      <c r="BC152" s="206">
        <v>4.5687161307033639</v>
      </c>
      <c r="BD152" s="206">
        <v>149</v>
      </c>
    </row>
    <row r="153" spans="1:56">
      <c r="A153" s="205">
        <v>152</v>
      </c>
      <c r="B153" s="206" t="s">
        <v>146</v>
      </c>
      <c r="C153" s="206" t="s">
        <v>52</v>
      </c>
      <c r="D153" s="207">
        <v>4.58E-2</v>
      </c>
      <c r="E153" s="207">
        <v>0.81398999999999999</v>
      </c>
      <c r="F153" s="207">
        <v>6.8629999999999997E-2</v>
      </c>
      <c r="G153" s="206">
        <v>1</v>
      </c>
      <c r="H153" s="206">
        <v>20</v>
      </c>
      <c r="I153" s="206">
        <v>2</v>
      </c>
      <c r="J153" s="208">
        <v>11.601637766272365</v>
      </c>
      <c r="K153" s="208">
        <v>5.0787406684343912</v>
      </c>
      <c r="L153" s="209">
        <v>0.2840000000000002</v>
      </c>
      <c r="M153" s="209">
        <v>0.35300000000000026</v>
      </c>
      <c r="N153" s="209">
        <v>0.35100000000000026</v>
      </c>
      <c r="O153" s="210">
        <v>24272359.999999996</v>
      </c>
      <c r="P153" s="210">
        <v>43313199.999999985</v>
      </c>
      <c r="Q153" s="210">
        <v>56389900</v>
      </c>
      <c r="R153" s="210">
        <v>7144468.504300572</v>
      </c>
      <c r="S153" s="210">
        <v>5.0787406684343912</v>
      </c>
      <c r="T153" s="210">
        <v>8778528</v>
      </c>
      <c r="U153" s="210">
        <v>66504</v>
      </c>
      <c r="V153" s="210">
        <v>483797.99052809231</v>
      </c>
      <c r="W153" s="211">
        <v>0.9007142857142858</v>
      </c>
      <c r="X153" s="211">
        <v>0.9007142857142858</v>
      </c>
      <c r="Y153" s="211">
        <v>0.9007142857142858</v>
      </c>
      <c r="Z153" s="211">
        <v>0.45263157894736844</v>
      </c>
      <c r="AA153" s="211">
        <v>0.46842105263157896</v>
      </c>
      <c r="AB153" s="211">
        <v>0.51578947368421058</v>
      </c>
      <c r="AC153" s="206">
        <v>172</v>
      </c>
      <c r="AD153" s="206">
        <v>178</v>
      </c>
      <c r="AE153" s="212">
        <v>196</v>
      </c>
      <c r="AF153" s="208">
        <v>6.2</v>
      </c>
      <c r="AG153" s="208">
        <v>3.04</v>
      </c>
      <c r="AH153" s="208">
        <v>6.2</v>
      </c>
      <c r="AI153" s="211">
        <v>1.1299999999999999</v>
      </c>
      <c r="AJ153" s="211">
        <v>1.18</v>
      </c>
      <c r="AK153" s="211">
        <v>1.65</v>
      </c>
      <c r="AL153" s="211">
        <v>9.3000000000000007</v>
      </c>
      <c r="AM153" s="211">
        <v>9.58</v>
      </c>
      <c r="AN153" s="211">
        <v>8.76</v>
      </c>
      <c r="AO153" s="211">
        <v>48.3</v>
      </c>
      <c r="AP153" s="211">
        <v>96</v>
      </c>
      <c r="AQ153" s="211">
        <v>120</v>
      </c>
      <c r="AR153" s="206">
        <v>24105</v>
      </c>
      <c r="AS153" s="206">
        <v>45029</v>
      </c>
      <c r="AT153" s="206">
        <v>59399</v>
      </c>
      <c r="AU153" s="206">
        <v>50</v>
      </c>
      <c r="AV153" s="206">
        <v>100</v>
      </c>
      <c r="AW153" s="206">
        <v>112</v>
      </c>
      <c r="AX153" s="206">
        <v>1400</v>
      </c>
      <c r="AY153" s="206">
        <v>1000</v>
      </c>
      <c r="AZ153" s="206">
        <v>2200</v>
      </c>
      <c r="BA153" s="206">
        <v>4.6466781578060674</v>
      </c>
      <c r="BB153" s="206">
        <v>4.5528539939125521</v>
      </c>
      <c r="BC153" s="206">
        <v>4.5556065086865107</v>
      </c>
      <c r="BD153" s="206">
        <v>121</v>
      </c>
    </row>
    <row r="154" spans="1:56">
      <c r="A154" s="205">
        <v>153</v>
      </c>
      <c r="B154" s="206" t="s">
        <v>146</v>
      </c>
      <c r="C154" s="206" t="s">
        <v>52</v>
      </c>
      <c r="D154" s="207">
        <v>0.62475000000000003</v>
      </c>
      <c r="E154" s="207">
        <v>0.68894</v>
      </c>
      <c r="F154" s="207">
        <v>0.51846999999999999</v>
      </c>
      <c r="G154" s="206">
        <v>5</v>
      </c>
      <c r="H154" s="206">
        <v>17</v>
      </c>
      <c r="I154" s="206">
        <v>8</v>
      </c>
      <c r="J154" s="208">
        <v>10.695130795480798</v>
      </c>
      <c r="K154" s="208">
        <v>3.6776077106835809</v>
      </c>
      <c r="L154" s="209">
        <v>0.30500000000000022</v>
      </c>
      <c r="M154" s="209">
        <v>0.32800000000000024</v>
      </c>
      <c r="N154" s="209">
        <v>0.34500000000000025</v>
      </c>
      <c r="O154" s="210">
        <v>30901709.999999989</v>
      </c>
      <c r="P154" s="210">
        <v>36239769.999999993</v>
      </c>
      <c r="Q154" s="210">
        <v>53893770</v>
      </c>
      <c r="R154" s="210">
        <v>8299614.4746028017</v>
      </c>
      <c r="S154" s="210">
        <v>3.6776077106835809</v>
      </c>
      <c r="T154" s="210">
        <v>10016028</v>
      </c>
      <c r="U154" s="210">
        <v>75879</v>
      </c>
      <c r="V154" s="210">
        <v>615084.70542729029</v>
      </c>
      <c r="W154" s="211">
        <v>0.9007142857142858</v>
      </c>
      <c r="X154" s="211">
        <v>0.9007142857142858</v>
      </c>
      <c r="Y154" s="211">
        <v>0.9007142857142858</v>
      </c>
      <c r="Z154" s="211">
        <v>0.45263157894736844</v>
      </c>
      <c r="AA154" s="211">
        <v>0.5</v>
      </c>
      <c r="AB154" s="211">
        <v>0.61578947368421055</v>
      </c>
      <c r="AC154" s="206">
        <v>172</v>
      </c>
      <c r="AD154" s="206">
        <v>190</v>
      </c>
      <c r="AE154" s="212">
        <v>234</v>
      </c>
      <c r="AF154" s="208">
        <v>5.9</v>
      </c>
      <c r="AG154" s="208">
        <v>5.8</v>
      </c>
      <c r="AH154" s="208">
        <v>5.05</v>
      </c>
      <c r="AI154" s="211">
        <v>1.47</v>
      </c>
      <c r="AJ154" s="211">
        <v>1.49</v>
      </c>
      <c r="AK154" s="211">
        <v>1.57</v>
      </c>
      <c r="AL154" s="211">
        <v>9.34</v>
      </c>
      <c r="AM154" s="211">
        <v>8.81</v>
      </c>
      <c r="AN154" s="211">
        <v>8.9700000000000006</v>
      </c>
      <c r="AO154" s="211">
        <v>70</v>
      </c>
      <c r="AP154" s="211">
        <v>77.5</v>
      </c>
      <c r="AQ154" s="211">
        <v>115.2</v>
      </c>
      <c r="AR154" s="206">
        <v>31390</v>
      </c>
      <c r="AS154" s="206">
        <v>37256</v>
      </c>
      <c r="AT154" s="206">
        <v>56656</v>
      </c>
      <c r="AU154" s="206">
        <v>60</v>
      </c>
      <c r="AV154" s="206">
        <v>72</v>
      </c>
      <c r="AW154" s="206">
        <v>120</v>
      </c>
      <c r="AX154" s="206">
        <v>1600</v>
      </c>
      <c r="AY154" s="206">
        <v>1800</v>
      </c>
      <c r="AZ154" s="206">
        <v>1900</v>
      </c>
      <c r="BA154" s="206">
        <v>4.6184746332476987</v>
      </c>
      <c r="BB154" s="206">
        <v>4.5873006035131549</v>
      </c>
      <c r="BC154" s="206">
        <v>4.5644184627972111</v>
      </c>
      <c r="BD154" s="206">
        <v>150</v>
      </c>
    </row>
    <row r="155" spans="1:56">
      <c r="A155" s="205">
        <v>154</v>
      </c>
      <c r="B155" s="206" t="s">
        <v>146</v>
      </c>
      <c r="C155" s="206" t="s">
        <v>52</v>
      </c>
      <c r="D155" s="207">
        <v>0.94777999999999996</v>
      </c>
      <c r="E155" s="207">
        <v>0.94240000000000002</v>
      </c>
      <c r="F155" s="207">
        <v>0.54576999999999998</v>
      </c>
      <c r="G155" s="206">
        <v>7</v>
      </c>
      <c r="H155" s="206">
        <v>23</v>
      </c>
      <c r="I155" s="206">
        <v>9</v>
      </c>
      <c r="J155" s="208">
        <v>10.823154907119148</v>
      </c>
      <c r="K155" s="208">
        <v>4.1551571629146462</v>
      </c>
      <c r="L155" s="209">
        <v>0.30900000000000022</v>
      </c>
      <c r="M155" s="209">
        <v>0.33000000000000024</v>
      </c>
      <c r="N155" s="209">
        <v>0.34300000000000025</v>
      </c>
      <c r="O155" s="210">
        <v>31317579.999999996</v>
      </c>
      <c r="P155" s="210">
        <v>38907889.999999993</v>
      </c>
      <c r="Q155" s="210">
        <v>52044650.000000007</v>
      </c>
      <c r="R155" s="210">
        <v>8041549.4117388511</v>
      </c>
      <c r="S155" s="210">
        <v>4.1551571629146462</v>
      </c>
      <c r="T155" s="210">
        <v>9875844</v>
      </c>
      <c r="U155" s="210">
        <v>74817</v>
      </c>
      <c r="V155" s="210">
        <v>590039.84440852492</v>
      </c>
      <c r="W155" s="211">
        <v>0.9007142857142858</v>
      </c>
      <c r="X155" s="211">
        <v>0.9007142857142858</v>
      </c>
      <c r="Y155" s="211">
        <v>0.9007142857142858</v>
      </c>
      <c r="Z155" s="211">
        <v>0.46842105263157896</v>
      </c>
      <c r="AA155" s="211">
        <v>0.43684210526315792</v>
      </c>
      <c r="AB155" s="211">
        <v>0.62631578947368416</v>
      </c>
      <c r="AC155" s="206">
        <v>178</v>
      </c>
      <c r="AD155" s="206">
        <v>166</v>
      </c>
      <c r="AE155" s="212">
        <v>238</v>
      </c>
      <c r="AF155" s="208">
        <v>5.8</v>
      </c>
      <c r="AG155" s="208">
        <v>5.6</v>
      </c>
      <c r="AH155" s="208">
        <v>6.5</v>
      </c>
      <c r="AI155" s="211">
        <v>1.4</v>
      </c>
      <c r="AJ155" s="211">
        <v>1.43</v>
      </c>
      <c r="AK155" s="211">
        <v>1.55</v>
      </c>
      <c r="AL155" s="211">
        <v>8.75</v>
      </c>
      <c r="AM155" s="211">
        <v>7.66</v>
      </c>
      <c r="AN155" s="211">
        <v>8.89</v>
      </c>
      <c r="AO155" s="211">
        <v>68</v>
      </c>
      <c r="AP155" s="211">
        <v>102.8</v>
      </c>
      <c r="AQ155" s="211">
        <v>111.8</v>
      </c>
      <c r="AR155" s="206">
        <v>31847</v>
      </c>
      <c r="AS155" s="206">
        <v>40188</v>
      </c>
      <c r="AT155" s="206">
        <v>54624</v>
      </c>
      <c r="AU155" s="206">
        <v>60</v>
      </c>
      <c r="AV155" s="206">
        <v>73</v>
      </c>
      <c r="AW155" s="206">
        <v>116</v>
      </c>
      <c r="AX155" s="206">
        <v>1600</v>
      </c>
      <c r="AY155" s="206">
        <v>1800</v>
      </c>
      <c r="AZ155" s="206">
        <v>2200</v>
      </c>
      <c r="BA155" s="206">
        <v>4.6122758194035134</v>
      </c>
      <c r="BB155" s="206">
        <v>4.5848006804390531</v>
      </c>
      <c r="BC155" s="206">
        <v>4.5672596776334693</v>
      </c>
      <c r="BD155" s="206">
        <v>144</v>
      </c>
    </row>
    <row r="156" spans="1:56">
      <c r="A156" s="205">
        <v>155</v>
      </c>
      <c r="B156" s="206" t="s">
        <v>146</v>
      </c>
      <c r="C156" s="206" t="s">
        <v>52</v>
      </c>
      <c r="D156" s="207">
        <v>6.1929999999999999E-2</v>
      </c>
      <c r="E156" s="207">
        <v>0.32147999999999999</v>
      </c>
      <c r="F156" s="207">
        <v>0.74933000000000005</v>
      </c>
      <c r="G156" s="206">
        <v>1</v>
      </c>
      <c r="H156" s="206">
        <v>8</v>
      </c>
      <c r="I156" s="206">
        <v>12</v>
      </c>
      <c r="J156" s="208">
        <v>10.616881217521984</v>
      </c>
      <c r="K156" s="208">
        <v>3.825138913447518</v>
      </c>
      <c r="L156" s="209">
        <v>0.2840000000000002</v>
      </c>
      <c r="M156" s="209">
        <v>0.34200000000000025</v>
      </c>
      <c r="N156" s="209">
        <v>0.34300000000000025</v>
      </c>
      <c r="O156" s="210">
        <v>24272359.999999996</v>
      </c>
      <c r="P156" s="210">
        <v>39009809.999999993</v>
      </c>
      <c r="Q156" s="210">
        <v>55433490</v>
      </c>
      <c r="R156" s="210">
        <v>8462797.1447970644</v>
      </c>
      <c r="S156" s="210">
        <v>3.825138913447518</v>
      </c>
      <c r="T156" s="210">
        <v>10296132</v>
      </c>
      <c r="U156" s="210">
        <v>78001</v>
      </c>
      <c r="V156" s="210">
        <v>614461.12713882863</v>
      </c>
      <c r="W156" s="211">
        <v>0.9007142857142858</v>
      </c>
      <c r="X156" s="211">
        <v>0.9007142857142858</v>
      </c>
      <c r="Y156" s="211">
        <v>0.9007142857142858</v>
      </c>
      <c r="Z156" s="211">
        <v>0.45263157894736844</v>
      </c>
      <c r="AA156" s="211">
        <v>0.51578947368421058</v>
      </c>
      <c r="AB156" s="211">
        <v>0.64736842105263159</v>
      </c>
      <c r="AC156" s="206">
        <v>172</v>
      </c>
      <c r="AD156" s="206">
        <v>196</v>
      </c>
      <c r="AE156" s="212">
        <v>246</v>
      </c>
      <c r="AF156" s="208">
        <v>6.2</v>
      </c>
      <c r="AG156" s="208">
        <v>5.5</v>
      </c>
      <c r="AH156" s="208">
        <v>6.2</v>
      </c>
      <c r="AI156" s="211">
        <v>1.1299999999999999</v>
      </c>
      <c r="AJ156" s="211">
        <v>1.47</v>
      </c>
      <c r="AK156" s="211">
        <v>1.7</v>
      </c>
      <c r="AL156" s="211">
        <v>9.3000000000000007</v>
      </c>
      <c r="AM156" s="211">
        <v>9.15</v>
      </c>
      <c r="AN156" s="211">
        <v>8.82</v>
      </c>
      <c r="AO156" s="211">
        <v>48.3</v>
      </c>
      <c r="AP156" s="211">
        <v>79.2</v>
      </c>
      <c r="AQ156" s="211">
        <v>114</v>
      </c>
      <c r="AR156" s="206">
        <v>24105</v>
      </c>
      <c r="AS156" s="206">
        <v>40300</v>
      </c>
      <c r="AT156" s="206">
        <v>58348</v>
      </c>
      <c r="AU156" s="206">
        <v>50</v>
      </c>
      <c r="AV156" s="206">
        <v>80</v>
      </c>
      <c r="AW156" s="206">
        <v>133</v>
      </c>
      <c r="AX156" s="206">
        <v>1400</v>
      </c>
      <c r="AY156" s="206">
        <v>1800</v>
      </c>
      <c r="AZ156" s="206">
        <v>1950</v>
      </c>
      <c r="BA156" s="206">
        <v>4.6466781578060674</v>
      </c>
      <c r="BB156" s="206">
        <v>4.5670618706880433</v>
      </c>
      <c r="BC156" s="206">
        <v>4.5665885686767789</v>
      </c>
      <c r="BD156" s="206">
        <v>148</v>
      </c>
    </row>
    <row r="157" spans="1:56">
      <c r="A157" s="205">
        <v>156</v>
      </c>
      <c r="B157" s="206" t="s">
        <v>146</v>
      </c>
      <c r="C157" s="206" t="s">
        <v>52</v>
      </c>
      <c r="D157" s="207">
        <v>0.94072</v>
      </c>
      <c r="E157" s="207">
        <v>0.54552</v>
      </c>
      <c r="F157" s="207">
        <v>0.52798</v>
      </c>
      <c r="G157" s="206">
        <v>7</v>
      </c>
      <c r="H157" s="206">
        <v>14</v>
      </c>
      <c r="I157" s="206">
        <v>8</v>
      </c>
      <c r="J157" s="208">
        <v>12.40669564904424</v>
      </c>
      <c r="K157" s="208">
        <v>3.952100808381307</v>
      </c>
      <c r="L157" s="209">
        <v>0.30900000000000022</v>
      </c>
      <c r="M157" s="209">
        <v>0.35400000000000026</v>
      </c>
      <c r="N157" s="209">
        <v>0.34500000000000025</v>
      </c>
      <c r="O157" s="210">
        <v>31317579.999999996</v>
      </c>
      <c r="P157" s="210">
        <v>47381809.999999993</v>
      </c>
      <c r="Q157" s="210">
        <v>53893770</v>
      </c>
      <c r="R157" s="210">
        <v>8415584.1778388638</v>
      </c>
      <c r="S157" s="210">
        <v>3.952100808381307</v>
      </c>
      <c r="T157" s="210">
        <v>10215348</v>
      </c>
      <c r="U157" s="210">
        <v>77389</v>
      </c>
      <c r="V157" s="210">
        <v>588448.24091532035</v>
      </c>
      <c r="W157" s="211">
        <v>0.9007142857142858</v>
      </c>
      <c r="X157" s="211">
        <v>0.9007142857142858</v>
      </c>
      <c r="Y157" s="211">
        <v>0.9007142857142858</v>
      </c>
      <c r="Z157" s="211">
        <v>0.46842105263157896</v>
      </c>
      <c r="AA157" s="211">
        <v>0.58947368421052626</v>
      </c>
      <c r="AB157" s="211">
        <v>0.60526315789473684</v>
      </c>
      <c r="AC157" s="206">
        <v>178</v>
      </c>
      <c r="AD157" s="206">
        <v>224</v>
      </c>
      <c r="AE157" s="212">
        <v>230</v>
      </c>
      <c r="AF157" s="208">
        <v>5.8</v>
      </c>
      <c r="AG157" s="208">
        <v>5.47</v>
      </c>
      <c r="AH157" s="208">
        <v>5.05</v>
      </c>
      <c r="AI157" s="211">
        <v>1.4</v>
      </c>
      <c r="AJ157" s="211">
        <v>1.55</v>
      </c>
      <c r="AK157" s="211">
        <v>1.57</v>
      </c>
      <c r="AL157" s="211">
        <v>8.75</v>
      </c>
      <c r="AM157" s="211">
        <v>8.43</v>
      </c>
      <c r="AN157" s="211">
        <v>8.9700000000000006</v>
      </c>
      <c r="AO157" s="211">
        <v>68</v>
      </c>
      <c r="AP157" s="211">
        <v>100</v>
      </c>
      <c r="AQ157" s="211">
        <v>115.2</v>
      </c>
      <c r="AR157" s="206">
        <v>31847</v>
      </c>
      <c r="AS157" s="206">
        <v>49500</v>
      </c>
      <c r="AT157" s="206">
        <v>56656</v>
      </c>
      <c r="AU157" s="206">
        <v>60</v>
      </c>
      <c r="AV157" s="206">
        <v>104</v>
      </c>
      <c r="AW157" s="206">
        <v>120</v>
      </c>
      <c r="AX157" s="206">
        <v>1600</v>
      </c>
      <c r="AY157" s="206">
        <v>1900</v>
      </c>
      <c r="AZ157" s="206">
        <v>1900</v>
      </c>
      <c r="BA157" s="206">
        <v>4.6122758194035134</v>
      </c>
      <c r="BB157" s="206">
        <v>4.5506512781850228</v>
      </c>
      <c r="BC157" s="206">
        <v>4.5644184627972111</v>
      </c>
      <c r="BD157" s="206">
        <v>140</v>
      </c>
    </row>
    <row r="158" spans="1:56">
      <c r="A158" s="205">
        <v>157</v>
      </c>
      <c r="B158" s="206" t="s">
        <v>146</v>
      </c>
      <c r="C158" s="206" t="s">
        <v>52</v>
      </c>
      <c r="D158" s="207">
        <v>0.72907999999999995</v>
      </c>
      <c r="E158" s="207">
        <v>0.58121</v>
      </c>
      <c r="F158" s="207">
        <v>0.46710000000000002</v>
      </c>
      <c r="G158" s="206">
        <v>6</v>
      </c>
      <c r="H158" s="206">
        <v>14</v>
      </c>
      <c r="I158" s="206">
        <v>8</v>
      </c>
      <c r="J158" s="208">
        <v>12.453981142882123</v>
      </c>
      <c r="K158" s="208">
        <v>4.1532220113454121</v>
      </c>
      <c r="L158" s="209">
        <v>0.31000000000000022</v>
      </c>
      <c r="M158" s="209">
        <v>0.35400000000000026</v>
      </c>
      <c r="N158" s="209">
        <v>0.34500000000000025</v>
      </c>
      <c r="O158" s="210">
        <v>31769849.999999996</v>
      </c>
      <c r="P158" s="210">
        <v>47381809.999999993</v>
      </c>
      <c r="Q158" s="210">
        <v>53893770</v>
      </c>
      <c r="R158" s="210">
        <v>8285524.9850561693</v>
      </c>
      <c r="S158" s="210">
        <v>4.1532220113454121</v>
      </c>
      <c r="T158" s="210">
        <v>10098660</v>
      </c>
      <c r="U158" s="210">
        <v>76505</v>
      </c>
      <c r="V158" s="210">
        <v>570630.75970207923</v>
      </c>
      <c r="W158" s="211">
        <v>0.9007142857142858</v>
      </c>
      <c r="X158" s="211">
        <v>0.9007142857142858</v>
      </c>
      <c r="Y158" s="211">
        <v>0.9007142857142858</v>
      </c>
      <c r="Z158" s="211">
        <v>0.43684210526315792</v>
      </c>
      <c r="AA158" s="211">
        <v>0.58947368421052626</v>
      </c>
      <c r="AB158" s="211">
        <v>0.60526315789473684</v>
      </c>
      <c r="AC158" s="206">
        <v>166</v>
      </c>
      <c r="AD158" s="206">
        <v>224</v>
      </c>
      <c r="AE158" s="212">
        <v>230</v>
      </c>
      <c r="AF158" s="208">
        <v>5.5</v>
      </c>
      <c r="AG158" s="208">
        <v>5.47</v>
      </c>
      <c r="AH158" s="208">
        <v>5.05</v>
      </c>
      <c r="AI158" s="211">
        <v>1.44</v>
      </c>
      <c r="AJ158" s="211">
        <v>1.55</v>
      </c>
      <c r="AK158" s="211">
        <v>1.57</v>
      </c>
      <c r="AL158" s="211">
        <v>9.34</v>
      </c>
      <c r="AM158" s="211">
        <v>8.43</v>
      </c>
      <c r="AN158" s="211">
        <v>8.9700000000000006</v>
      </c>
      <c r="AO158" s="211">
        <v>70</v>
      </c>
      <c r="AP158" s="211">
        <v>100</v>
      </c>
      <c r="AQ158" s="211">
        <v>115.2</v>
      </c>
      <c r="AR158" s="206">
        <v>32344</v>
      </c>
      <c r="AS158" s="206">
        <v>49500</v>
      </c>
      <c r="AT158" s="206">
        <v>56656</v>
      </c>
      <c r="AU158" s="206">
        <v>60</v>
      </c>
      <c r="AV158" s="206">
        <v>104</v>
      </c>
      <c r="AW158" s="206">
        <v>120</v>
      </c>
      <c r="AX158" s="206">
        <v>1600</v>
      </c>
      <c r="AY158" s="206">
        <v>1900</v>
      </c>
      <c r="AZ158" s="206">
        <v>1900</v>
      </c>
      <c r="BA158" s="206">
        <v>4.6110200212233927</v>
      </c>
      <c r="BB158" s="206">
        <v>4.5506512781850228</v>
      </c>
      <c r="BC158" s="206">
        <v>4.5644184627972111</v>
      </c>
      <c r="BD158" s="206">
        <v>136</v>
      </c>
    </row>
    <row r="159" spans="1:56">
      <c r="A159" s="205">
        <v>158</v>
      </c>
      <c r="B159" s="206" t="s">
        <v>146</v>
      </c>
      <c r="C159" s="206" t="s">
        <v>52</v>
      </c>
      <c r="D159" s="207">
        <v>0.40375</v>
      </c>
      <c r="E159" s="207">
        <v>0.72963</v>
      </c>
      <c r="F159" s="207">
        <v>0.41643999999999998</v>
      </c>
      <c r="G159" s="206">
        <v>3</v>
      </c>
      <c r="H159" s="206">
        <v>18</v>
      </c>
      <c r="I159" s="206">
        <v>7</v>
      </c>
      <c r="J159" s="208">
        <v>12.6721455356777</v>
      </c>
      <c r="K159" s="208">
        <v>4.4667715565877488</v>
      </c>
      <c r="L159" s="209">
        <v>0.2930000000000002</v>
      </c>
      <c r="M159" s="209">
        <v>0.35300000000000026</v>
      </c>
      <c r="N159" s="209">
        <v>0.34800000000000025</v>
      </c>
      <c r="O159" s="210">
        <v>25738369.999999996</v>
      </c>
      <c r="P159" s="210">
        <v>45717419.999999993</v>
      </c>
      <c r="Q159" s="210">
        <v>64763719.999999993</v>
      </c>
      <c r="R159" s="210">
        <v>8885550.5073603131</v>
      </c>
      <c r="S159" s="210">
        <v>4.4667715565877488</v>
      </c>
      <c r="T159" s="210">
        <v>11024244.000000002</v>
      </c>
      <c r="U159" s="210">
        <v>83517</v>
      </c>
      <c r="V159" s="210">
        <v>573297.3315296045</v>
      </c>
      <c r="W159" s="211">
        <v>0.9007142857142858</v>
      </c>
      <c r="X159" s="211">
        <v>0.9007142857142858</v>
      </c>
      <c r="Y159" s="211">
        <v>0.9007142857142858</v>
      </c>
      <c r="Z159" s="211">
        <v>0.43157894736842106</v>
      </c>
      <c r="AA159" s="211">
        <v>0.65263157894736845</v>
      </c>
      <c r="AB159" s="211">
        <v>0.71578947368421053</v>
      </c>
      <c r="AC159" s="206">
        <v>164</v>
      </c>
      <c r="AD159" s="206">
        <v>248</v>
      </c>
      <c r="AE159" s="212">
        <v>272</v>
      </c>
      <c r="AF159" s="208">
        <v>6.2</v>
      </c>
      <c r="AG159" s="208">
        <v>6.3</v>
      </c>
      <c r="AH159" s="208">
        <v>5.6</v>
      </c>
      <c r="AI159" s="211">
        <v>1.17</v>
      </c>
      <c r="AJ159" s="211">
        <v>1.47</v>
      </c>
      <c r="AK159" s="211">
        <v>1.62</v>
      </c>
      <c r="AL159" s="211">
        <v>9.3000000000000007</v>
      </c>
      <c r="AM159" s="211">
        <v>9.3800000000000008</v>
      </c>
      <c r="AN159" s="211">
        <v>9</v>
      </c>
      <c r="AO159" s="211">
        <v>52.3</v>
      </c>
      <c r="AP159" s="211">
        <v>106.6</v>
      </c>
      <c r="AQ159" s="211">
        <v>128</v>
      </c>
      <c r="AR159" s="206">
        <v>25716</v>
      </c>
      <c r="AS159" s="206">
        <v>47671</v>
      </c>
      <c r="AT159" s="206">
        <v>68601</v>
      </c>
      <c r="AU159" s="206">
        <v>50</v>
      </c>
      <c r="AV159" s="206">
        <v>110</v>
      </c>
      <c r="AW159" s="206">
        <v>174</v>
      </c>
      <c r="AX159" s="206">
        <v>1400</v>
      </c>
      <c r="AY159" s="206">
        <v>1800</v>
      </c>
      <c r="AZ159" s="206">
        <v>1600</v>
      </c>
      <c r="BA159" s="206">
        <v>4.6348929887801233</v>
      </c>
      <c r="BB159" s="206">
        <v>4.552464410699109</v>
      </c>
      <c r="BC159" s="206">
        <v>4.560264892130526</v>
      </c>
      <c r="BD159" s="206">
        <v>132</v>
      </c>
    </row>
    <row r="160" spans="1:56">
      <c r="A160" s="205">
        <v>159</v>
      </c>
      <c r="B160" s="206" t="s">
        <v>146</v>
      </c>
      <c r="C160" s="206" t="s">
        <v>52</v>
      </c>
      <c r="D160" s="207">
        <v>0.91969000000000001</v>
      </c>
      <c r="E160" s="207">
        <v>8.8669999999999999E-2</v>
      </c>
      <c r="F160" s="207">
        <v>0.52742999999999995</v>
      </c>
      <c r="G160" s="206">
        <v>7</v>
      </c>
      <c r="H160" s="206">
        <v>3</v>
      </c>
      <c r="I160" s="206">
        <v>8</v>
      </c>
      <c r="J160" s="208">
        <v>12.101284292111679</v>
      </c>
      <c r="K160" s="208">
        <v>3.984652480619439</v>
      </c>
      <c r="L160" s="209">
        <v>0.30900000000000022</v>
      </c>
      <c r="M160" s="209">
        <v>0.35000000000000026</v>
      </c>
      <c r="N160" s="209">
        <v>0.34500000000000025</v>
      </c>
      <c r="O160" s="210">
        <v>31317579.999999996</v>
      </c>
      <c r="P160" s="210">
        <v>45245129.999999993</v>
      </c>
      <c r="Q160" s="210">
        <v>53893770</v>
      </c>
      <c r="R160" s="210">
        <v>8228504.1984739397</v>
      </c>
      <c r="S160" s="210">
        <v>3.984652480619439</v>
      </c>
      <c r="T160" s="210">
        <v>9988572</v>
      </c>
      <c r="U160" s="210">
        <v>75671</v>
      </c>
      <c r="V160" s="210">
        <v>583726.58650516032</v>
      </c>
      <c r="W160" s="211">
        <v>0.9007142857142858</v>
      </c>
      <c r="X160" s="211">
        <v>0.9007142857142858</v>
      </c>
      <c r="Y160" s="211">
        <v>0.9007142857142858</v>
      </c>
      <c r="Z160" s="211">
        <v>0.46842105263157896</v>
      </c>
      <c r="AA160" s="211">
        <v>0.5368421052631579</v>
      </c>
      <c r="AB160" s="211">
        <v>0.60526315789473684</v>
      </c>
      <c r="AC160" s="206">
        <v>178</v>
      </c>
      <c r="AD160" s="206">
        <v>204</v>
      </c>
      <c r="AE160" s="212">
        <v>230</v>
      </c>
      <c r="AF160" s="208">
        <v>5.8</v>
      </c>
      <c r="AG160" s="208">
        <v>5.71</v>
      </c>
      <c r="AH160" s="208">
        <v>5.05</v>
      </c>
      <c r="AI160" s="211">
        <v>1.4</v>
      </c>
      <c r="AJ160" s="211">
        <v>1.51</v>
      </c>
      <c r="AK160" s="211">
        <v>1.57</v>
      </c>
      <c r="AL160" s="211">
        <v>8.75</v>
      </c>
      <c r="AM160" s="211">
        <v>8.56</v>
      </c>
      <c r="AN160" s="211">
        <v>8.9700000000000006</v>
      </c>
      <c r="AO160" s="211">
        <v>68</v>
      </c>
      <c r="AP160" s="211">
        <v>96.2</v>
      </c>
      <c r="AQ160" s="211">
        <v>115.2</v>
      </c>
      <c r="AR160" s="206">
        <v>31847</v>
      </c>
      <c r="AS160" s="206">
        <v>47152</v>
      </c>
      <c r="AT160" s="206">
        <v>56656</v>
      </c>
      <c r="AU160" s="206">
        <v>60</v>
      </c>
      <c r="AV160" s="206">
        <v>92</v>
      </c>
      <c r="AW160" s="206">
        <v>120</v>
      </c>
      <c r="AX160" s="206">
        <v>1600</v>
      </c>
      <c r="AY160" s="206">
        <v>2200</v>
      </c>
      <c r="AZ160" s="206">
        <v>1900</v>
      </c>
      <c r="BA160" s="206">
        <v>4.6122758194035134</v>
      </c>
      <c r="BB160" s="206">
        <v>4.5559256562029296</v>
      </c>
      <c r="BC160" s="206">
        <v>4.5644184627972111</v>
      </c>
      <c r="BD160" s="206">
        <v>141</v>
      </c>
    </row>
    <row r="161" spans="1:56">
      <c r="A161" s="205">
        <v>160</v>
      </c>
      <c r="B161" s="206" t="s">
        <v>146</v>
      </c>
      <c r="C161" s="206" t="s">
        <v>52</v>
      </c>
      <c r="D161" s="207">
        <v>0.23161000000000001</v>
      </c>
      <c r="E161" s="207">
        <v>1.188E-2</v>
      </c>
      <c r="F161" s="207">
        <v>0.16350999999999999</v>
      </c>
      <c r="G161" s="206">
        <v>2</v>
      </c>
      <c r="H161" s="206">
        <v>1</v>
      </c>
      <c r="I161" s="206">
        <v>3</v>
      </c>
      <c r="J161" s="208">
        <v>10.942712569312276</v>
      </c>
      <c r="K161" s="208">
        <v>3.7442979700995296</v>
      </c>
      <c r="L161" s="209">
        <v>0.2840000000000002</v>
      </c>
      <c r="M161" s="209">
        <v>0.33700000000000024</v>
      </c>
      <c r="N161" s="209">
        <v>0.34700000000000025</v>
      </c>
      <c r="O161" s="210">
        <v>24380649.999999996</v>
      </c>
      <c r="P161" s="210">
        <v>38292730</v>
      </c>
      <c r="Q161" s="210">
        <v>59453869.999999993</v>
      </c>
      <c r="R161" s="210">
        <v>8549202.9949678387</v>
      </c>
      <c r="S161" s="210">
        <v>3.7442979700995296</v>
      </c>
      <c r="T161" s="210">
        <v>10271184.000000002</v>
      </c>
      <c r="U161" s="210">
        <v>77812</v>
      </c>
      <c r="V161" s="210">
        <v>591032.51791217737</v>
      </c>
      <c r="W161" s="211">
        <v>0.9007142857142858</v>
      </c>
      <c r="X161" s="211">
        <v>0.9007142857142858</v>
      </c>
      <c r="Y161" s="211">
        <v>0.9007142857142858</v>
      </c>
      <c r="Z161" s="211">
        <v>0.44736842105263158</v>
      </c>
      <c r="AA161" s="211">
        <v>0.45263157894736844</v>
      </c>
      <c r="AB161" s="211">
        <v>0.67894736842105263</v>
      </c>
      <c r="AC161" s="206">
        <v>170</v>
      </c>
      <c r="AD161" s="206">
        <v>172</v>
      </c>
      <c r="AE161" s="212">
        <v>258</v>
      </c>
      <c r="AF161" s="208">
        <v>6.2</v>
      </c>
      <c r="AG161" s="208">
        <v>4.92</v>
      </c>
      <c r="AH161" s="208">
        <v>6.2</v>
      </c>
      <c r="AI161" s="211">
        <v>1.17</v>
      </c>
      <c r="AJ161" s="211">
        <v>1.34</v>
      </c>
      <c r="AK161" s="211">
        <v>1.66</v>
      </c>
      <c r="AL161" s="211">
        <v>9.3000000000000007</v>
      </c>
      <c r="AM161" s="211">
        <v>8.25</v>
      </c>
      <c r="AN161" s="211">
        <v>9.1</v>
      </c>
      <c r="AO161" s="211">
        <v>48.3</v>
      </c>
      <c r="AP161" s="211">
        <v>91.5</v>
      </c>
      <c r="AQ161" s="211">
        <v>120.3</v>
      </c>
      <c r="AR161" s="206">
        <v>24224</v>
      </c>
      <c r="AS161" s="206">
        <v>39512</v>
      </c>
      <c r="AT161" s="206">
        <v>62766</v>
      </c>
      <c r="AU161" s="206">
        <v>50</v>
      </c>
      <c r="AV161" s="206">
        <v>77</v>
      </c>
      <c r="AW161" s="206">
        <v>144</v>
      </c>
      <c r="AX161" s="206">
        <v>1400</v>
      </c>
      <c r="AY161" s="206">
        <v>1700</v>
      </c>
      <c r="AZ161" s="206">
        <v>1800</v>
      </c>
      <c r="BA161" s="206">
        <v>4.6466199198699849</v>
      </c>
      <c r="BB161" s="206">
        <v>4.5741285951840922</v>
      </c>
      <c r="BC161" s="206">
        <v>4.5607926996931729</v>
      </c>
      <c r="BD161" s="206">
        <v>142</v>
      </c>
    </row>
    <row r="162" spans="1:56">
      <c r="A162" s="205">
        <v>161</v>
      </c>
      <c r="B162" s="206" t="s">
        <v>146</v>
      </c>
      <c r="C162" s="206" t="s">
        <v>52</v>
      </c>
      <c r="D162" s="207">
        <v>0.67669000000000001</v>
      </c>
      <c r="E162" s="207">
        <v>0.71167999999999998</v>
      </c>
      <c r="F162" s="207">
        <v>0.48311999999999999</v>
      </c>
      <c r="G162" s="206">
        <v>5</v>
      </c>
      <c r="H162" s="206">
        <v>18</v>
      </c>
      <c r="I162" s="206">
        <v>8</v>
      </c>
      <c r="J162" s="208">
        <v>12.007452363525356</v>
      </c>
      <c r="K162" s="208">
        <v>4.116941483442397</v>
      </c>
      <c r="L162" s="209">
        <v>0.30500000000000022</v>
      </c>
      <c r="M162" s="209">
        <v>0.34900000000000025</v>
      </c>
      <c r="N162" s="209">
        <v>0.34500000000000025</v>
      </c>
      <c r="O162" s="210">
        <v>30901709.999999989</v>
      </c>
      <c r="P162" s="210">
        <v>45717419.999999993</v>
      </c>
      <c r="Q162" s="210">
        <v>53893770</v>
      </c>
      <c r="R162" s="210">
        <v>8542152.4631828163</v>
      </c>
      <c r="S162" s="210">
        <v>4.116941483442397</v>
      </c>
      <c r="T162" s="210">
        <v>10530828</v>
      </c>
      <c r="U162" s="210">
        <v>79779</v>
      </c>
      <c r="V162" s="210">
        <v>605481.18045876222</v>
      </c>
      <c r="W162" s="211">
        <v>0.9007142857142858</v>
      </c>
      <c r="X162" s="211">
        <v>0.9007142857142858</v>
      </c>
      <c r="Y162" s="211">
        <v>0.9007142857142858</v>
      </c>
      <c r="Z162" s="211">
        <v>0.45263157894736844</v>
      </c>
      <c r="AA162" s="211">
        <v>0.65789473684210531</v>
      </c>
      <c r="AB162" s="211">
        <v>0.6</v>
      </c>
      <c r="AC162" s="206">
        <v>172</v>
      </c>
      <c r="AD162" s="206">
        <v>250</v>
      </c>
      <c r="AE162" s="212">
        <v>228</v>
      </c>
      <c r="AF162" s="208">
        <v>5.9</v>
      </c>
      <c r="AG162" s="208">
        <v>6.3</v>
      </c>
      <c r="AH162" s="208">
        <v>5.05</v>
      </c>
      <c r="AI162" s="211">
        <v>1.47</v>
      </c>
      <c r="AJ162" s="211">
        <v>1.47</v>
      </c>
      <c r="AK162" s="211">
        <v>1.57</v>
      </c>
      <c r="AL162" s="211">
        <v>9.34</v>
      </c>
      <c r="AM162" s="211">
        <v>9.3800000000000008</v>
      </c>
      <c r="AN162" s="211">
        <v>8.9700000000000006</v>
      </c>
      <c r="AO162" s="211">
        <v>70</v>
      </c>
      <c r="AP162" s="211">
        <v>106.6</v>
      </c>
      <c r="AQ162" s="211">
        <v>115.2</v>
      </c>
      <c r="AR162" s="206">
        <v>31390</v>
      </c>
      <c r="AS162" s="206">
        <v>47671</v>
      </c>
      <c r="AT162" s="206">
        <v>56656</v>
      </c>
      <c r="AU162" s="206">
        <v>60</v>
      </c>
      <c r="AV162" s="206">
        <v>110</v>
      </c>
      <c r="AW162" s="206">
        <v>120</v>
      </c>
      <c r="AX162" s="206">
        <v>1600</v>
      </c>
      <c r="AY162" s="206">
        <v>1800</v>
      </c>
      <c r="AZ162" s="206">
        <v>1900</v>
      </c>
      <c r="BA162" s="206">
        <v>4.6184746332476987</v>
      </c>
      <c r="BB162" s="206">
        <v>4.5577713202297838</v>
      </c>
      <c r="BC162" s="206">
        <v>4.5644184627972111</v>
      </c>
      <c r="BD162" s="206">
        <v>142</v>
      </c>
    </row>
    <row r="163" spans="1:56">
      <c r="A163" s="205">
        <v>162</v>
      </c>
      <c r="B163" s="206" t="s">
        <v>146</v>
      </c>
      <c r="C163" s="206" t="s">
        <v>52</v>
      </c>
      <c r="D163" s="207">
        <v>0.28354000000000001</v>
      </c>
      <c r="E163" s="207">
        <v>0.64732999999999996</v>
      </c>
      <c r="F163" s="207">
        <v>0.43278</v>
      </c>
      <c r="G163" s="206">
        <v>2</v>
      </c>
      <c r="H163" s="206">
        <v>16</v>
      </c>
      <c r="I163" s="206">
        <v>7</v>
      </c>
      <c r="J163" s="208">
        <v>12.842761386263492</v>
      </c>
      <c r="K163" s="208">
        <v>4.8994040100806666</v>
      </c>
      <c r="L163" s="209">
        <v>0.2840000000000002</v>
      </c>
      <c r="M163" s="209">
        <v>0.35800000000000026</v>
      </c>
      <c r="N163" s="209">
        <v>0.34800000000000025</v>
      </c>
      <c r="O163" s="210">
        <v>24380649.999999996</v>
      </c>
      <c r="P163" s="210">
        <v>48030640</v>
      </c>
      <c r="Q163" s="210">
        <v>64763719.999999993</v>
      </c>
      <c r="R163" s="210">
        <v>8592147.1636667121</v>
      </c>
      <c r="S163" s="210">
        <v>4.8994040100806666</v>
      </c>
      <c r="T163" s="210">
        <v>10744800</v>
      </c>
      <c r="U163" s="210">
        <v>81400</v>
      </c>
      <c r="V163" s="210">
        <v>539767.01013651583</v>
      </c>
      <c r="W163" s="211">
        <v>0.9007142857142858</v>
      </c>
      <c r="X163" s="211">
        <v>0.9007142857142858</v>
      </c>
      <c r="Y163" s="211">
        <v>0.9007142857142858</v>
      </c>
      <c r="Z163" s="211">
        <v>0.44210526315789472</v>
      </c>
      <c r="AA163" s="211">
        <v>0.59473684210526312</v>
      </c>
      <c r="AB163" s="211">
        <v>0.71578947368421053</v>
      </c>
      <c r="AC163" s="206">
        <v>168</v>
      </c>
      <c r="AD163" s="206">
        <v>226</v>
      </c>
      <c r="AE163" s="212">
        <v>272</v>
      </c>
      <c r="AF163" s="208">
        <v>6.2</v>
      </c>
      <c r="AG163" s="208">
        <v>6.35</v>
      </c>
      <c r="AH163" s="208">
        <v>5.6</v>
      </c>
      <c r="AI163" s="211">
        <v>1.17</v>
      </c>
      <c r="AJ163" s="211">
        <v>1.54</v>
      </c>
      <c r="AK163" s="211">
        <v>1.62</v>
      </c>
      <c r="AL163" s="211">
        <v>9.3000000000000007</v>
      </c>
      <c r="AM163" s="211">
        <v>9.02</v>
      </c>
      <c r="AN163" s="211">
        <v>9</v>
      </c>
      <c r="AO163" s="211">
        <v>48.3</v>
      </c>
      <c r="AP163" s="211">
        <v>106.1</v>
      </c>
      <c r="AQ163" s="211">
        <v>128</v>
      </c>
      <c r="AR163" s="206">
        <v>24224</v>
      </c>
      <c r="AS163" s="206">
        <v>50213</v>
      </c>
      <c r="AT163" s="206">
        <v>68601</v>
      </c>
      <c r="AU163" s="206">
        <v>50</v>
      </c>
      <c r="AV163" s="206">
        <v>110</v>
      </c>
      <c r="AW163" s="206">
        <v>174</v>
      </c>
      <c r="AX163" s="206">
        <v>1400</v>
      </c>
      <c r="AY163" s="206">
        <v>1900</v>
      </c>
      <c r="AZ163" s="206">
        <v>1600</v>
      </c>
      <c r="BA163" s="206">
        <v>4.6466199198699849</v>
      </c>
      <c r="BB163" s="206">
        <v>4.5457176524878617</v>
      </c>
      <c r="BC163" s="206">
        <v>4.560264892130526</v>
      </c>
      <c r="BD163" s="206">
        <v>126</v>
      </c>
    </row>
    <row r="164" spans="1:56">
      <c r="A164" s="205">
        <v>163</v>
      </c>
      <c r="B164" s="206" t="s">
        <v>146</v>
      </c>
      <c r="C164" s="206" t="s">
        <v>52</v>
      </c>
      <c r="D164" s="207">
        <v>0.24518999999999999</v>
      </c>
      <c r="E164" s="207">
        <v>0.87441000000000002</v>
      </c>
      <c r="F164" s="207">
        <v>0.11759</v>
      </c>
      <c r="G164" s="206">
        <v>2</v>
      </c>
      <c r="H164" s="206">
        <v>21</v>
      </c>
      <c r="I164" s="206">
        <v>2</v>
      </c>
      <c r="J164" s="208">
        <v>11.002372242703016</v>
      </c>
      <c r="K164" s="208">
        <v>4.4622963330871741</v>
      </c>
      <c r="L164" s="209">
        <v>0.2840000000000002</v>
      </c>
      <c r="M164" s="209">
        <v>0.34000000000000025</v>
      </c>
      <c r="N164" s="209">
        <v>0.35100000000000026</v>
      </c>
      <c r="O164" s="210">
        <v>24380649.999999996</v>
      </c>
      <c r="P164" s="210">
        <v>39992609.999999993</v>
      </c>
      <c r="Q164" s="210">
        <v>56389900</v>
      </c>
      <c r="R164" s="210">
        <v>7796371.7798869954</v>
      </c>
      <c r="S164" s="210">
        <v>4.4622963330871741</v>
      </c>
      <c r="T164" s="210">
        <v>9661476</v>
      </c>
      <c r="U164" s="210">
        <v>73193</v>
      </c>
      <c r="V164" s="210">
        <v>571051.33209387865</v>
      </c>
      <c r="W164" s="211">
        <v>0.9007142857142858</v>
      </c>
      <c r="X164" s="211">
        <v>0.9007142857142858</v>
      </c>
      <c r="Y164" s="211">
        <v>0.9007142857142858</v>
      </c>
      <c r="Z164" s="211">
        <v>0.44736842105263158</v>
      </c>
      <c r="AA164" s="211">
        <v>0.59473684210526312</v>
      </c>
      <c r="AB164" s="211">
        <v>0.51578947368421058</v>
      </c>
      <c r="AC164" s="206">
        <v>170</v>
      </c>
      <c r="AD164" s="206">
        <v>226</v>
      </c>
      <c r="AE164" s="212">
        <v>196</v>
      </c>
      <c r="AF164" s="208">
        <v>6.2</v>
      </c>
      <c r="AG164" s="208">
        <v>6</v>
      </c>
      <c r="AH164" s="208">
        <v>6.2</v>
      </c>
      <c r="AI164" s="211">
        <v>1.17</v>
      </c>
      <c r="AJ164" s="211">
        <v>1.45</v>
      </c>
      <c r="AK164" s="211">
        <v>1.65</v>
      </c>
      <c r="AL164" s="211">
        <v>9.3000000000000007</v>
      </c>
      <c r="AM164" s="211">
        <v>8.58</v>
      </c>
      <c r="AN164" s="211">
        <v>8.76</v>
      </c>
      <c r="AO164" s="211">
        <v>48.3</v>
      </c>
      <c r="AP164" s="211">
        <v>96</v>
      </c>
      <c r="AQ164" s="211">
        <v>120</v>
      </c>
      <c r="AR164" s="206">
        <v>24224</v>
      </c>
      <c r="AS164" s="206">
        <v>41380</v>
      </c>
      <c r="AT164" s="206">
        <v>59399</v>
      </c>
      <c r="AU164" s="206">
        <v>50</v>
      </c>
      <c r="AV164" s="206">
        <v>100</v>
      </c>
      <c r="AW164" s="206">
        <v>112</v>
      </c>
      <c r="AX164" s="206">
        <v>1400</v>
      </c>
      <c r="AY164" s="206">
        <v>1000</v>
      </c>
      <c r="AZ164" s="206">
        <v>2200</v>
      </c>
      <c r="BA164" s="206">
        <v>4.6466199198699849</v>
      </c>
      <c r="BB164" s="206">
        <v>4.5700911217840714</v>
      </c>
      <c r="BC164" s="206">
        <v>4.5556065086865107</v>
      </c>
      <c r="BD164" s="206">
        <v>141</v>
      </c>
    </row>
    <row r="165" spans="1:56">
      <c r="A165" s="205">
        <v>164</v>
      </c>
      <c r="B165" s="206" t="s">
        <v>146</v>
      </c>
      <c r="C165" s="206" t="s">
        <v>52</v>
      </c>
      <c r="D165" s="207">
        <v>0.31522</v>
      </c>
      <c r="E165" s="207">
        <v>0.57054000000000005</v>
      </c>
      <c r="F165" s="207">
        <v>0.13886000000000001</v>
      </c>
      <c r="G165" s="206">
        <v>3</v>
      </c>
      <c r="H165" s="206">
        <v>14</v>
      </c>
      <c r="I165" s="206">
        <v>3</v>
      </c>
      <c r="J165" s="208">
        <v>12.479088873524868</v>
      </c>
      <c r="K165" s="208">
        <v>4.0011117459322119</v>
      </c>
      <c r="L165" s="209">
        <v>0.2930000000000002</v>
      </c>
      <c r="M165" s="209">
        <v>0.35800000000000026</v>
      </c>
      <c r="N165" s="209">
        <v>0.34700000000000025</v>
      </c>
      <c r="O165" s="210">
        <v>25738369.999999996</v>
      </c>
      <c r="P165" s="210">
        <v>47381809.999999993</v>
      </c>
      <c r="Q165" s="210">
        <v>59453869.999999993</v>
      </c>
      <c r="R165" s="210">
        <v>8658701.7623370588</v>
      </c>
      <c r="S165" s="210">
        <v>4.0011117459322119</v>
      </c>
      <c r="T165" s="210">
        <v>10488984</v>
      </c>
      <c r="U165" s="210">
        <v>79462</v>
      </c>
      <c r="V165" s="210">
        <v>575675.69303642877</v>
      </c>
      <c r="W165" s="211">
        <v>0.9007142857142858</v>
      </c>
      <c r="X165" s="211">
        <v>0.9007142857142858</v>
      </c>
      <c r="Y165" s="211">
        <v>0.9007142857142858</v>
      </c>
      <c r="Z165" s="211">
        <v>0.43684210526315792</v>
      </c>
      <c r="AA165" s="211">
        <v>0.58947368421052626</v>
      </c>
      <c r="AB165" s="211">
        <v>0.67894736842105263</v>
      </c>
      <c r="AC165" s="206">
        <v>166</v>
      </c>
      <c r="AD165" s="206">
        <v>224</v>
      </c>
      <c r="AE165" s="212">
        <v>258</v>
      </c>
      <c r="AF165" s="208">
        <v>6.2</v>
      </c>
      <c r="AG165" s="208">
        <v>5.47</v>
      </c>
      <c r="AH165" s="208">
        <v>6.2</v>
      </c>
      <c r="AI165" s="211">
        <v>1.17</v>
      </c>
      <c r="AJ165" s="211">
        <v>1.55</v>
      </c>
      <c r="AK165" s="211">
        <v>1.66</v>
      </c>
      <c r="AL165" s="211">
        <v>9.3000000000000007</v>
      </c>
      <c r="AM165" s="211">
        <v>8.43</v>
      </c>
      <c r="AN165" s="211">
        <v>9.1</v>
      </c>
      <c r="AO165" s="211">
        <v>52.3</v>
      </c>
      <c r="AP165" s="211">
        <v>100</v>
      </c>
      <c r="AQ165" s="211">
        <v>120.3</v>
      </c>
      <c r="AR165" s="206">
        <v>25716</v>
      </c>
      <c r="AS165" s="206">
        <v>49500</v>
      </c>
      <c r="AT165" s="206">
        <v>62766</v>
      </c>
      <c r="AU165" s="206">
        <v>50</v>
      </c>
      <c r="AV165" s="206">
        <v>104</v>
      </c>
      <c r="AW165" s="206">
        <v>144</v>
      </c>
      <c r="AX165" s="206">
        <v>1400</v>
      </c>
      <c r="AY165" s="206">
        <v>1900</v>
      </c>
      <c r="AZ165" s="206">
        <v>1800</v>
      </c>
      <c r="BA165" s="206">
        <v>4.6348929887801233</v>
      </c>
      <c r="BB165" s="206">
        <v>4.5456424618977813</v>
      </c>
      <c r="BC165" s="206">
        <v>4.5607926996931729</v>
      </c>
      <c r="BD165" s="206">
        <v>136</v>
      </c>
    </row>
    <row r="166" spans="1:56">
      <c r="A166" s="205">
        <v>165</v>
      </c>
      <c r="B166" s="206" t="s">
        <v>146</v>
      </c>
      <c r="C166" s="206" t="s">
        <v>52</v>
      </c>
      <c r="D166" s="207">
        <v>0.48714000000000002</v>
      </c>
      <c r="E166" s="207">
        <v>0.54434000000000005</v>
      </c>
      <c r="F166" s="207">
        <v>0.47816999999999998</v>
      </c>
      <c r="G166" s="206">
        <v>4</v>
      </c>
      <c r="H166" s="206">
        <v>14</v>
      </c>
      <c r="I166" s="206">
        <v>8</v>
      </c>
      <c r="J166" s="208">
        <v>11.794155672331602</v>
      </c>
      <c r="K166" s="208">
        <v>3.7573861709815075</v>
      </c>
      <c r="L166" s="209">
        <v>0.2870000000000002</v>
      </c>
      <c r="M166" s="209">
        <v>0.36000000000000026</v>
      </c>
      <c r="N166" s="209">
        <v>0.34500000000000025</v>
      </c>
      <c r="O166" s="210">
        <v>24216849.999999993</v>
      </c>
      <c r="P166" s="210">
        <v>47381809.999999993</v>
      </c>
      <c r="Q166" s="210">
        <v>53893770</v>
      </c>
      <c r="R166" s="210">
        <v>8579908.3083177097</v>
      </c>
      <c r="S166" s="210">
        <v>3.7573861709815075</v>
      </c>
      <c r="T166" s="210">
        <v>10350780</v>
      </c>
      <c r="U166" s="210">
        <v>78415</v>
      </c>
      <c r="V166" s="210">
        <v>601038.25667833001</v>
      </c>
      <c r="W166" s="211">
        <v>0.9007142857142858</v>
      </c>
      <c r="X166" s="211">
        <v>0.9007142857142858</v>
      </c>
      <c r="Y166" s="211">
        <v>0.9007142857142858</v>
      </c>
      <c r="Z166" s="211">
        <v>0.40526315789473683</v>
      </c>
      <c r="AA166" s="211">
        <v>0.58947368421052626</v>
      </c>
      <c r="AB166" s="211">
        <v>0.60526315789473684</v>
      </c>
      <c r="AC166" s="206">
        <v>154</v>
      </c>
      <c r="AD166" s="206">
        <v>224</v>
      </c>
      <c r="AE166" s="212">
        <v>230</v>
      </c>
      <c r="AF166" s="208">
        <v>5.8</v>
      </c>
      <c r="AG166" s="208">
        <v>5.47</v>
      </c>
      <c r="AH166" s="208">
        <v>5.05</v>
      </c>
      <c r="AI166" s="211">
        <v>1.1100000000000001</v>
      </c>
      <c r="AJ166" s="211">
        <v>1.55</v>
      </c>
      <c r="AK166" s="211">
        <v>1.57</v>
      </c>
      <c r="AL166" s="211">
        <v>9.3000000000000007</v>
      </c>
      <c r="AM166" s="211">
        <v>8.43</v>
      </c>
      <c r="AN166" s="211">
        <v>8.9700000000000006</v>
      </c>
      <c r="AO166" s="211">
        <v>52.3</v>
      </c>
      <c r="AP166" s="211">
        <v>100</v>
      </c>
      <c r="AQ166" s="211">
        <v>115.2</v>
      </c>
      <c r="AR166" s="206">
        <v>24044</v>
      </c>
      <c r="AS166" s="206">
        <v>49500</v>
      </c>
      <c r="AT166" s="206">
        <v>56656</v>
      </c>
      <c r="AU166" s="206">
        <v>44</v>
      </c>
      <c r="AV166" s="206">
        <v>104</v>
      </c>
      <c r="AW166" s="206">
        <v>120</v>
      </c>
      <c r="AX166" s="206">
        <v>1400</v>
      </c>
      <c r="AY166" s="206">
        <v>1900</v>
      </c>
      <c r="AZ166" s="206">
        <v>1900</v>
      </c>
      <c r="BA166" s="206">
        <v>4.6428492801125829</v>
      </c>
      <c r="BB166" s="206">
        <v>4.5426806732999356</v>
      </c>
      <c r="BC166" s="206">
        <v>4.5644184627972111</v>
      </c>
      <c r="BD166" s="206">
        <v>143</v>
      </c>
    </row>
    <row r="167" spans="1:56">
      <c r="A167" s="205">
        <v>166</v>
      </c>
      <c r="B167" s="206" t="s">
        <v>146</v>
      </c>
      <c r="C167" s="206" t="s">
        <v>52</v>
      </c>
      <c r="D167" s="207">
        <v>0.63870000000000005</v>
      </c>
      <c r="E167" s="207">
        <v>0.57054000000000005</v>
      </c>
      <c r="F167" s="207">
        <v>0.12853999999999999</v>
      </c>
      <c r="G167" s="206">
        <v>5</v>
      </c>
      <c r="H167" s="206">
        <v>14</v>
      </c>
      <c r="I167" s="206">
        <v>2</v>
      </c>
      <c r="J167" s="208">
        <v>12.735980607136295</v>
      </c>
      <c r="K167" s="208">
        <v>4.1584172201080571</v>
      </c>
      <c r="L167" s="209">
        <v>0.30500000000000022</v>
      </c>
      <c r="M167" s="209">
        <v>0.35400000000000026</v>
      </c>
      <c r="N167" s="209">
        <v>0.35100000000000026</v>
      </c>
      <c r="O167" s="210">
        <v>30901709.999999989</v>
      </c>
      <c r="P167" s="210">
        <v>47381809.999999993</v>
      </c>
      <c r="Q167" s="210">
        <v>56389900</v>
      </c>
      <c r="R167" s="210">
        <v>7942819.1124379504</v>
      </c>
      <c r="S167" s="210">
        <v>4.1584172201080571</v>
      </c>
      <c r="T167" s="210">
        <v>9604980</v>
      </c>
      <c r="U167" s="210">
        <v>72765</v>
      </c>
      <c r="V167" s="210">
        <v>549316.27251386689</v>
      </c>
      <c r="W167" s="211">
        <v>0.9007142857142858</v>
      </c>
      <c r="X167" s="211">
        <v>0.9007142857142858</v>
      </c>
      <c r="Y167" s="211">
        <v>0.9007142857142858</v>
      </c>
      <c r="Z167" s="211">
        <v>0.45263157894736844</v>
      </c>
      <c r="AA167" s="211">
        <v>0.58947368421052626</v>
      </c>
      <c r="AB167" s="211">
        <v>0.51578947368421058</v>
      </c>
      <c r="AC167" s="206">
        <v>172</v>
      </c>
      <c r="AD167" s="206">
        <v>224</v>
      </c>
      <c r="AE167" s="212">
        <v>196</v>
      </c>
      <c r="AF167" s="208">
        <v>5.9</v>
      </c>
      <c r="AG167" s="208">
        <v>5.47</v>
      </c>
      <c r="AH167" s="208">
        <v>6.2</v>
      </c>
      <c r="AI167" s="211">
        <v>1.47</v>
      </c>
      <c r="AJ167" s="211">
        <v>1.55</v>
      </c>
      <c r="AK167" s="211">
        <v>1.65</v>
      </c>
      <c r="AL167" s="211">
        <v>9.34</v>
      </c>
      <c r="AM167" s="211">
        <v>8.43</v>
      </c>
      <c r="AN167" s="211">
        <v>8.76</v>
      </c>
      <c r="AO167" s="211">
        <v>70</v>
      </c>
      <c r="AP167" s="211">
        <v>100</v>
      </c>
      <c r="AQ167" s="211">
        <v>120</v>
      </c>
      <c r="AR167" s="206">
        <v>31390</v>
      </c>
      <c r="AS167" s="206">
        <v>49500</v>
      </c>
      <c r="AT167" s="206">
        <v>59399</v>
      </c>
      <c r="AU167" s="206">
        <v>60</v>
      </c>
      <c r="AV167" s="206">
        <v>104</v>
      </c>
      <c r="AW167" s="206">
        <v>112</v>
      </c>
      <c r="AX167" s="206">
        <v>1600</v>
      </c>
      <c r="AY167" s="206">
        <v>1900</v>
      </c>
      <c r="AZ167" s="206">
        <v>2200</v>
      </c>
      <c r="BA167" s="206">
        <v>4.6184746332476987</v>
      </c>
      <c r="BB167" s="206">
        <v>4.5506512781850228</v>
      </c>
      <c r="BC167" s="206">
        <v>4.5556065086865107</v>
      </c>
      <c r="BD167" s="206">
        <v>134</v>
      </c>
    </row>
    <row r="168" spans="1:56">
      <c r="A168" s="205">
        <v>167</v>
      </c>
      <c r="B168" s="206" t="s">
        <v>146</v>
      </c>
      <c r="C168" s="206" t="s">
        <v>52</v>
      </c>
      <c r="D168" s="207">
        <v>0.55342999999999998</v>
      </c>
      <c r="E168" s="207">
        <v>0.26346999999999998</v>
      </c>
      <c r="F168" s="207">
        <v>0.23379</v>
      </c>
      <c r="G168" s="206">
        <v>4</v>
      </c>
      <c r="H168" s="206">
        <v>7</v>
      </c>
      <c r="I168" s="206">
        <v>4</v>
      </c>
      <c r="J168" s="208">
        <v>11.260780420319557</v>
      </c>
      <c r="K168" s="208">
        <v>3.6102100420210004</v>
      </c>
      <c r="L168" s="209">
        <v>0.2870000000000002</v>
      </c>
      <c r="M168" s="209">
        <v>0.34300000000000025</v>
      </c>
      <c r="N168" s="209">
        <v>0.34800000000000025</v>
      </c>
      <c r="O168" s="210">
        <v>24216849.999999993</v>
      </c>
      <c r="P168" s="210">
        <v>38512950</v>
      </c>
      <c r="Q168" s="210">
        <v>60775190</v>
      </c>
      <c r="R168" s="210">
        <v>8822951.3374007903</v>
      </c>
      <c r="S168" s="210">
        <v>3.6102100420210004</v>
      </c>
      <c r="T168" s="210">
        <v>10565808</v>
      </c>
      <c r="U168" s="210">
        <v>80044</v>
      </c>
      <c r="V168" s="210">
        <v>603115.39982587658</v>
      </c>
      <c r="W168" s="211">
        <v>0.9007142857142858</v>
      </c>
      <c r="X168" s="211">
        <v>0.9007142857142858</v>
      </c>
      <c r="Y168" s="211">
        <v>0.9007142857142858</v>
      </c>
      <c r="Z168" s="211">
        <v>0.40526315789473683</v>
      </c>
      <c r="AA168" s="211">
        <v>0.5</v>
      </c>
      <c r="AB168" s="211">
        <v>0.67894736842105263</v>
      </c>
      <c r="AC168" s="206">
        <v>154</v>
      </c>
      <c r="AD168" s="206">
        <v>190</v>
      </c>
      <c r="AE168" s="212">
        <v>258</v>
      </c>
      <c r="AF168" s="208">
        <v>5.8</v>
      </c>
      <c r="AG168" s="208">
        <v>4.8</v>
      </c>
      <c r="AH168" s="208">
        <v>6.25</v>
      </c>
      <c r="AI168" s="211">
        <v>1.1100000000000001</v>
      </c>
      <c r="AJ168" s="211">
        <v>1.47</v>
      </c>
      <c r="AK168" s="211">
        <v>1.66</v>
      </c>
      <c r="AL168" s="211">
        <v>9.3000000000000007</v>
      </c>
      <c r="AM168" s="211">
        <v>7.95</v>
      </c>
      <c r="AN168" s="211">
        <v>9.1</v>
      </c>
      <c r="AO168" s="211">
        <v>52.3</v>
      </c>
      <c r="AP168" s="211">
        <v>79.2</v>
      </c>
      <c r="AQ168" s="211">
        <v>130.30000000000001</v>
      </c>
      <c r="AR168" s="206">
        <v>24044</v>
      </c>
      <c r="AS168" s="206">
        <v>39754</v>
      </c>
      <c r="AT168" s="206">
        <v>64218</v>
      </c>
      <c r="AU168" s="206">
        <v>44</v>
      </c>
      <c r="AV168" s="206">
        <v>80</v>
      </c>
      <c r="AW168" s="206">
        <v>144</v>
      </c>
      <c r="AX168" s="206">
        <v>1400</v>
      </c>
      <c r="AY168" s="206">
        <v>1800</v>
      </c>
      <c r="AZ168" s="206">
        <v>1800</v>
      </c>
      <c r="BA168" s="206">
        <v>4.6428492801125829</v>
      </c>
      <c r="BB168" s="206">
        <v>4.5654343665644426</v>
      </c>
      <c r="BC168" s="206">
        <v>4.560088651606728</v>
      </c>
      <c r="BD168" s="206">
        <v>143</v>
      </c>
    </row>
    <row r="169" spans="1:56">
      <c r="A169" s="205">
        <v>168</v>
      </c>
      <c r="B169" s="206" t="s">
        <v>146</v>
      </c>
      <c r="C169" s="206" t="s">
        <v>52</v>
      </c>
      <c r="D169" s="207">
        <v>0.91969000000000001</v>
      </c>
      <c r="E169" s="207">
        <v>0.25251000000000001</v>
      </c>
      <c r="F169" s="207">
        <v>0.20102999999999999</v>
      </c>
      <c r="G169" s="206">
        <v>7</v>
      </c>
      <c r="H169" s="206">
        <v>7</v>
      </c>
      <c r="I169" s="206">
        <v>4</v>
      </c>
      <c r="J169" s="208">
        <v>11.873320397032192</v>
      </c>
      <c r="K169" s="208">
        <v>3.8004865570041977</v>
      </c>
      <c r="L169" s="209">
        <v>0.30900000000000022</v>
      </c>
      <c r="M169" s="209">
        <v>0.33600000000000024</v>
      </c>
      <c r="N169" s="209">
        <v>0.34800000000000025</v>
      </c>
      <c r="O169" s="210">
        <v>31317579.999999996</v>
      </c>
      <c r="P169" s="210">
        <v>38512950</v>
      </c>
      <c r="Q169" s="210">
        <v>60775190</v>
      </c>
      <c r="R169" s="210">
        <v>8639721.5408955421</v>
      </c>
      <c r="S169" s="210">
        <v>3.8004865570041977</v>
      </c>
      <c r="T169" s="210">
        <v>10410312</v>
      </c>
      <c r="U169" s="210">
        <v>78866</v>
      </c>
      <c r="V169" s="210">
        <v>590730.10562712024</v>
      </c>
      <c r="W169" s="211">
        <v>0.9007142857142858</v>
      </c>
      <c r="X169" s="211">
        <v>0.9007142857142858</v>
      </c>
      <c r="Y169" s="211">
        <v>0.9007142857142858</v>
      </c>
      <c r="Z169" s="211">
        <v>0.46842105263157896</v>
      </c>
      <c r="AA169" s="211">
        <v>0.5</v>
      </c>
      <c r="AB169" s="211">
        <v>0.67894736842105263</v>
      </c>
      <c r="AC169" s="206">
        <v>178</v>
      </c>
      <c r="AD169" s="206">
        <v>190</v>
      </c>
      <c r="AE169" s="212">
        <v>258</v>
      </c>
      <c r="AF169" s="208">
        <v>5.8</v>
      </c>
      <c r="AG169" s="208">
        <v>4.8</v>
      </c>
      <c r="AH169" s="208">
        <v>6.25</v>
      </c>
      <c r="AI169" s="211">
        <v>1.4</v>
      </c>
      <c r="AJ169" s="211">
        <v>1.47</v>
      </c>
      <c r="AK169" s="211">
        <v>1.66</v>
      </c>
      <c r="AL169" s="211">
        <v>8.75</v>
      </c>
      <c r="AM169" s="211">
        <v>7.95</v>
      </c>
      <c r="AN169" s="211">
        <v>9.1</v>
      </c>
      <c r="AO169" s="211">
        <v>68</v>
      </c>
      <c r="AP169" s="211">
        <v>79.2</v>
      </c>
      <c r="AQ169" s="211">
        <v>130.30000000000001</v>
      </c>
      <c r="AR169" s="206">
        <v>31847</v>
      </c>
      <c r="AS169" s="206">
        <v>39754</v>
      </c>
      <c r="AT169" s="206">
        <v>64218</v>
      </c>
      <c r="AU169" s="206">
        <v>60</v>
      </c>
      <c r="AV169" s="206">
        <v>80</v>
      </c>
      <c r="AW169" s="206">
        <v>144</v>
      </c>
      <c r="AX169" s="206">
        <v>1600</v>
      </c>
      <c r="AY169" s="206">
        <v>1800</v>
      </c>
      <c r="AZ169" s="206">
        <v>1800</v>
      </c>
      <c r="BA169" s="206">
        <v>4.6122758194035134</v>
      </c>
      <c r="BB169" s="206">
        <v>4.5759064953131174</v>
      </c>
      <c r="BC169" s="206">
        <v>4.560088651606728</v>
      </c>
      <c r="BD169" s="206">
        <v>140</v>
      </c>
    </row>
    <row r="170" spans="1:56">
      <c r="A170" s="205">
        <v>169</v>
      </c>
      <c r="B170" s="206" t="s">
        <v>146</v>
      </c>
      <c r="C170" s="206" t="s">
        <v>52</v>
      </c>
      <c r="D170" s="207">
        <v>0.33481</v>
      </c>
      <c r="E170" s="207">
        <v>0.88297000000000003</v>
      </c>
      <c r="F170" s="207">
        <v>2.1900000000000001E-3</v>
      </c>
      <c r="G170" s="206">
        <v>3</v>
      </c>
      <c r="H170" s="206">
        <v>22</v>
      </c>
      <c r="I170" s="206">
        <v>1</v>
      </c>
      <c r="J170" s="208">
        <v>10.554225764941631</v>
      </c>
      <c r="K170" s="208">
        <v>3.994924884965267</v>
      </c>
      <c r="L170" s="209">
        <v>0.2930000000000002</v>
      </c>
      <c r="M170" s="209">
        <v>0.33500000000000024</v>
      </c>
      <c r="N170" s="209">
        <v>0.34300000000000025</v>
      </c>
      <c r="O170" s="210">
        <v>25738369.999999996</v>
      </c>
      <c r="P170" s="210">
        <v>41017269.999999993</v>
      </c>
      <c r="Q170" s="210">
        <v>52565170</v>
      </c>
      <c r="R170" s="210">
        <v>7868375.7674297895</v>
      </c>
      <c r="S170" s="210">
        <v>3.994924884965267</v>
      </c>
      <c r="T170" s="210">
        <v>9460968</v>
      </c>
      <c r="U170" s="210">
        <v>71674</v>
      </c>
      <c r="V170" s="210">
        <v>556204.28843700304</v>
      </c>
      <c r="W170" s="211">
        <v>0.9007142857142858</v>
      </c>
      <c r="X170" s="211">
        <v>0.9007142857142858</v>
      </c>
      <c r="Y170" s="211">
        <v>0.9007142857142858</v>
      </c>
      <c r="Z170" s="211">
        <v>0.43684210526315792</v>
      </c>
      <c r="AA170" s="211">
        <v>0.43684210526315792</v>
      </c>
      <c r="AB170" s="211">
        <v>0.58421052631578951</v>
      </c>
      <c r="AC170" s="206">
        <v>166</v>
      </c>
      <c r="AD170" s="206">
        <v>166</v>
      </c>
      <c r="AE170" s="212">
        <v>222</v>
      </c>
      <c r="AF170" s="208">
        <v>6.2</v>
      </c>
      <c r="AG170" s="208">
        <v>5.33</v>
      </c>
      <c r="AH170" s="208">
        <v>5.51</v>
      </c>
      <c r="AI170" s="211">
        <v>1.17</v>
      </c>
      <c r="AJ170" s="211">
        <v>1.47</v>
      </c>
      <c r="AK170" s="211">
        <v>1.52</v>
      </c>
      <c r="AL170" s="211">
        <v>9.3000000000000007</v>
      </c>
      <c r="AM170" s="211">
        <v>8.2200000000000006</v>
      </c>
      <c r="AN170" s="211">
        <v>9.0399999999999991</v>
      </c>
      <c r="AO170" s="211">
        <v>52.3</v>
      </c>
      <c r="AP170" s="211">
        <v>121.6</v>
      </c>
      <c r="AQ170" s="211">
        <v>116.7</v>
      </c>
      <c r="AR170" s="206">
        <v>25716</v>
      </c>
      <c r="AS170" s="206">
        <v>42506</v>
      </c>
      <c r="AT170" s="206">
        <v>55196</v>
      </c>
      <c r="AU170" s="206">
        <v>50</v>
      </c>
      <c r="AV170" s="206">
        <v>75</v>
      </c>
      <c r="AW170" s="206">
        <v>116</v>
      </c>
      <c r="AX170" s="206">
        <v>1400</v>
      </c>
      <c r="AY170" s="206">
        <v>1600</v>
      </c>
      <c r="AZ170" s="206">
        <v>1900</v>
      </c>
      <c r="BA170" s="206">
        <v>4.6348929887801233</v>
      </c>
      <c r="BB170" s="206">
        <v>4.5774620260465859</v>
      </c>
      <c r="BC170" s="206">
        <v>4.5668557438122468</v>
      </c>
      <c r="BD170" s="206">
        <v>141</v>
      </c>
    </row>
    <row r="171" spans="1:56">
      <c r="A171" s="205">
        <v>170</v>
      </c>
      <c r="B171" s="206" t="s">
        <v>146</v>
      </c>
      <c r="C171" s="206" t="s">
        <v>52</v>
      </c>
      <c r="D171" s="207">
        <v>0.81423999999999996</v>
      </c>
      <c r="E171" s="207">
        <v>0.68837000000000004</v>
      </c>
      <c r="F171" s="207">
        <v>0.36969000000000002</v>
      </c>
      <c r="G171" s="206">
        <v>6</v>
      </c>
      <c r="H171" s="206">
        <v>17</v>
      </c>
      <c r="I171" s="206">
        <v>6</v>
      </c>
      <c r="J171" s="208">
        <v>11.945038262495016</v>
      </c>
      <c r="K171" s="208">
        <v>4.2146090004715768</v>
      </c>
      <c r="L171" s="209">
        <v>0.31000000000000022</v>
      </c>
      <c r="M171" s="209">
        <v>0.32800000000000024</v>
      </c>
      <c r="N171" s="209">
        <v>0.34900000000000025</v>
      </c>
      <c r="O171" s="210">
        <v>31769849.999999996</v>
      </c>
      <c r="P171" s="210">
        <v>36239769.999999993</v>
      </c>
      <c r="Q171" s="210">
        <v>64699110.000000007</v>
      </c>
      <c r="R171" s="210">
        <v>8743363.7418950275</v>
      </c>
      <c r="S171" s="210">
        <v>4.2146090004715768</v>
      </c>
      <c r="T171" s="210">
        <v>10651212.000000002</v>
      </c>
      <c r="U171" s="210">
        <v>80691</v>
      </c>
      <c r="V171" s="210">
        <v>560998.16654184868</v>
      </c>
      <c r="W171" s="211">
        <v>0.9007142857142858</v>
      </c>
      <c r="X171" s="211">
        <v>0.9007142857142858</v>
      </c>
      <c r="Y171" s="211">
        <v>0.9007142857142858</v>
      </c>
      <c r="Z171" s="211">
        <v>0.43684210526315792</v>
      </c>
      <c r="AA171" s="211">
        <v>0.5</v>
      </c>
      <c r="AB171" s="211">
        <v>0.73157894736842111</v>
      </c>
      <c r="AC171" s="206">
        <v>166</v>
      </c>
      <c r="AD171" s="206">
        <v>190</v>
      </c>
      <c r="AE171" s="212">
        <v>278</v>
      </c>
      <c r="AF171" s="208">
        <v>5.5</v>
      </c>
      <c r="AG171" s="208">
        <v>5.8</v>
      </c>
      <c r="AH171" s="208">
        <v>5.3</v>
      </c>
      <c r="AI171" s="211">
        <v>1.44</v>
      </c>
      <c r="AJ171" s="211">
        <v>1.49</v>
      </c>
      <c r="AK171" s="211">
        <v>1.57</v>
      </c>
      <c r="AL171" s="211">
        <v>9.34</v>
      </c>
      <c r="AM171" s="211">
        <v>8.81</v>
      </c>
      <c r="AN171" s="211">
        <v>9.44</v>
      </c>
      <c r="AO171" s="211">
        <v>70</v>
      </c>
      <c r="AP171" s="211">
        <v>77.5</v>
      </c>
      <c r="AQ171" s="211">
        <v>124.6</v>
      </c>
      <c r="AR171" s="206">
        <v>32344</v>
      </c>
      <c r="AS171" s="206">
        <v>37256</v>
      </c>
      <c r="AT171" s="206">
        <v>68530</v>
      </c>
      <c r="AU171" s="206">
        <v>60</v>
      </c>
      <c r="AV171" s="206">
        <v>72</v>
      </c>
      <c r="AW171" s="206">
        <v>174</v>
      </c>
      <c r="AX171" s="206">
        <v>1600</v>
      </c>
      <c r="AY171" s="206">
        <v>1800</v>
      </c>
      <c r="AZ171" s="206">
        <v>1550</v>
      </c>
      <c r="BA171" s="206">
        <v>4.6110200212233927</v>
      </c>
      <c r="BB171" s="206">
        <v>4.5873006035131549</v>
      </c>
      <c r="BC171" s="206">
        <v>4.5589861088269537</v>
      </c>
      <c r="BD171" s="206">
        <v>132</v>
      </c>
    </row>
    <row r="172" spans="1:56">
      <c r="A172" s="205">
        <v>171</v>
      </c>
      <c r="B172" s="206" t="s">
        <v>146</v>
      </c>
      <c r="C172" s="206" t="s">
        <v>52</v>
      </c>
      <c r="D172" s="207">
        <v>0.60916000000000003</v>
      </c>
      <c r="E172" s="207">
        <v>0.62026000000000003</v>
      </c>
      <c r="F172" s="207">
        <v>0.30825999999999998</v>
      </c>
      <c r="G172" s="206">
        <v>5</v>
      </c>
      <c r="H172" s="206">
        <v>15</v>
      </c>
      <c r="I172" s="206">
        <v>5</v>
      </c>
      <c r="J172" s="208">
        <v>11.240677358001667</v>
      </c>
      <c r="K172" s="208">
        <v>3.5514048821285824</v>
      </c>
      <c r="L172" s="209">
        <v>0.30500000000000022</v>
      </c>
      <c r="M172" s="209">
        <v>0.33800000000000024</v>
      </c>
      <c r="N172" s="209">
        <v>0.34600000000000025</v>
      </c>
      <c r="O172" s="210">
        <v>30901709.999999989</v>
      </c>
      <c r="P172" s="210">
        <v>39352879.999999993</v>
      </c>
      <c r="Q172" s="210">
        <v>54339670</v>
      </c>
      <c r="R172" s="210">
        <v>8565838.4500051513</v>
      </c>
      <c r="S172" s="210">
        <v>3.5514048821285824</v>
      </c>
      <c r="T172" s="210">
        <v>10317648</v>
      </c>
      <c r="U172" s="210">
        <v>78164</v>
      </c>
      <c r="V172" s="210">
        <v>631073.47447777539</v>
      </c>
      <c r="W172" s="211">
        <v>0.9007142857142858</v>
      </c>
      <c r="X172" s="211">
        <v>0.9007142857142858</v>
      </c>
      <c r="Y172" s="211">
        <v>0.9007142857142858</v>
      </c>
      <c r="Z172" s="211">
        <v>0.45263157894736844</v>
      </c>
      <c r="AA172" s="211">
        <v>0.56315789473684208</v>
      </c>
      <c r="AB172" s="211">
        <v>0.64736842105263159</v>
      </c>
      <c r="AC172" s="206">
        <v>172</v>
      </c>
      <c r="AD172" s="206">
        <v>214</v>
      </c>
      <c r="AE172" s="212">
        <v>246</v>
      </c>
      <c r="AF172" s="208">
        <v>5.9</v>
      </c>
      <c r="AG172" s="208">
        <v>5.48</v>
      </c>
      <c r="AH172" s="208">
        <v>5.79</v>
      </c>
      <c r="AI172" s="211">
        <v>1.47</v>
      </c>
      <c r="AJ172" s="211">
        <v>1.46</v>
      </c>
      <c r="AK172" s="211">
        <v>1.57</v>
      </c>
      <c r="AL172" s="211">
        <v>9.34</v>
      </c>
      <c r="AM172" s="211">
        <v>9.17</v>
      </c>
      <c r="AN172" s="211">
        <v>9.7799999999999994</v>
      </c>
      <c r="AO172" s="211">
        <v>70</v>
      </c>
      <c r="AP172" s="211">
        <v>82.6</v>
      </c>
      <c r="AQ172" s="211">
        <v>109.4</v>
      </c>
      <c r="AR172" s="206">
        <v>31390</v>
      </c>
      <c r="AS172" s="206">
        <v>40677</v>
      </c>
      <c r="AT172" s="206">
        <v>57146</v>
      </c>
      <c r="AU172" s="206">
        <v>60</v>
      </c>
      <c r="AV172" s="206">
        <v>88</v>
      </c>
      <c r="AW172" s="206">
        <v>124</v>
      </c>
      <c r="AX172" s="206">
        <v>1600</v>
      </c>
      <c r="AY172" s="206">
        <v>1600</v>
      </c>
      <c r="AZ172" s="206">
        <v>1900</v>
      </c>
      <c r="BA172" s="206">
        <v>4.6184746332476987</v>
      </c>
      <c r="BB172" s="206">
        <v>4.5733552173118861</v>
      </c>
      <c r="BC172" s="206">
        <v>4.5628837996963263</v>
      </c>
      <c r="BD172" s="206">
        <v>152</v>
      </c>
    </row>
    <row r="173" spans="1:56">
      <c r="A173" s="205">
        <v>172</v>
      </c>
      <c r="B173" s="206" t="s">
        <v>146</v>
      </c>
      <c r="C173" s="206" t="s">
        <v>52</v>
      </c>
      <c r="D173" s="207">
        <v>0.37414999999999998</v>
      </c>
      <c r="E173" s="207">
        <v>4.231E-2</v>
      </c>
      <c r="F173" s="207">
        <v>0.88605999999999996</v>
      </c>
      <c r="G173" s="206">
        <v>3</v>
      </c>
      <c r="H173" s="206">
        <v>2</v>
      </c>
      <c r="I173" s="206">
        <v>14</v>
      </c>
      <c r="J173" s="208">
        <v>12.049523423130546</v>
      </c>
      <c r="K173" s="208">
        <v>3.5968536523604886</v>
      </c>
      <c r="L173" s="209">
        <v>0.2930000000000002</v>
      </c>
      <c r="M173" s="209">
        <v>0.35600000000000026</v>
      </c>
      <c r="N173" s="209">
        <v>0.34200000000000025</v>
      </c>
      <c r="O173" s="210">
        <v>25738369.999999996</v>
      </c>
      <c r="P173" s="210">
        <v>49117180</v>
      </c>
      <c r="Q173" s="210">
        <v>55622769.999999993</v>
      </c>
      <c r="R173" s="210">
        <v>8793394.6508857701</v>
      </c>
      <c r="S173" s="210">
        <v>3.5968536523604886</v>
      </c>
      <c r="T173" s="210">
        <v>10536900</v>
      </c>
      <c r="U173" s="210">
        <v>79825</v>
      </c>
      <c r="V173" s="210">
        <v>607241.70246488531</v>
      </c>
      <c r="W173" s="211">
        <v>0.9007142857142858</v>
      </c>
      <c r="X173" s="211">
        <v>0.9007142857142858</v>
      </c>
      <c r="Y173" s="211">
        <v>0.9007142857142858</v>
      </c>
      <c r="Z173" s="211">
        <v>0.43684210526315792</v>
      </c>
      <c r="AA173" s="211">
        <v>0.49473684210526314</v>
      </c>
      <c r="AB173" s="211">
        <v>0.67894736842105263</v>
      </c>
      <c r="AC173" s="206">
        <v>166</v>
      </c>
      <c r="AD173" s="206">
        <v>188</v>
      </c>
      <c r="AE173" s="212">
        <v>258</v>
      </c>
      <c r="AF173" s="208">
        <v>6.2</v>
      </c>
      <c r="AG173" s="208">
        <v>5.71</v>
      </c>
      <c r="AH173" s="208">
        <v>6.18</v>
      </c>
      <c r="AI173" s="211">
        <v>1.17</v>
      </c>
      <c r="AJ173" s="211">
        <v>1.51</v>
      </c>
      <c r="AK173" s="211">
        <v>1.67</v>
      </c>
      <c r="AL173" s="211">
        <v>9.3000000000000007</v>
      </c>
      <c r="AM173" s="211">
        <v>8.56</v>
      </c>
      <c r="AN173" s="211">
        <v>8.8000000000000007</v>
      </c>
      <c r="AO173" s="211">
        <v>52.3</v>
      </c>
      <c r="AP173" s="211">
        <v>125.2</v>
      </c>
      <c r="AQ173" s="211">
        <v>127.3</v>
      </c>
      <c r="AR173" s="206">
        <v>25716</v>
      </c>
      <c r="AS173" s="206">
        <v>51407</v>
      </c>
      <c r="AT173" s="206">
        <v>58556</v>
      </c>
      <c r="AU173" s="206">
        <v>50</v>
      </c>
      <c r="AV173" s="206">
        <v>92</v>
      </c>
      <c r="AW173" s="206">
        <v>130</v>
      </c>
      <c r="AX173" s="206">
        <v>1400</v>
      </c>
      <c r="AY173" s="206">
        <v>2200</v>
      </c>
      <c r="AZ173" s="206">
        <v>1900</v>
      </c>
      <c r="BA173" s="206">
        <v>4.6348929887801233</v>
      </c>
      <c r="BB173" s="206">
        <v>4.5488030419255114</v>
      </c>
      <c r="BC173" s="206">
        <v>4.5687161307033639</v>
      </c>
      <c r="BD173" s="206">
        <v>144</v>
      </c>
    </row>
    <row r="174" spans="1:56">
      <c r="A174" s="205">
        <v>173</v>
      </c>
      <c r="B174" s="206" t="s">
        <v>146</v>
      </c>
      <c r="C174" s="206" t="s">
        <v>52</v>
      </c>
      <c r="D174" s="207">
        <v>0.63078999999999996</v>
      </c>
      <c r="E174" s="207">
        <v>0.37098999999999999</v>
      </c>
      <c r="F174" s="207">
        <v>0.77459999999999996</v>
      </c>
      <c r="G174" s="206">
        <v>5</v>
      </c>
      <c r="H174" s="206">
        <v>9</v>
      </c>
      <c r="I174" s="206">
        <v>12</v>
      </c>
      <c r="J174" s="208">
        <v>11.103149596096676</v>
      </c>
      <c r="K174" s="208">
        <v>3.7684574496628018</v>
      </c>
      <c r="L174" s="209">
        <v>0.30500000000000022</v>
      </c>
      <c r="M174" s="209">
        <v>0.33500000000000024</v>
      </c>
      <c r="N174" s="209">
        <v>0.34300000000000025</v>
      </c>
      <c r="O174" s="210">
        <v>30901709.999999989</v>
      </c>
      <c r="P174" s="210">
        <v>38149859.999999993</v>
      </c>
      <c r="Q174" s="210">
        <v>55433490</v>
      </c>
      <c r="R174" s="210">
        <v>8585933.0992014147</v>
      </c>
      <c r="S174" s="210">
        <v>3.7684574496628018</v>
      </c>
      <c r="T174" s="210">
        <v>10443444</v>
      </c>
      <c r="U174" s="210">
        <v>79117</v>
      </c>
      <c r="V174" s="210">
        <v>623014.19809276192</v>
      </c>
      <c r="W174" s="211">
        <v>0.9007142857142858</v>
      </c>
      <c r="X174" s="211">
        <v>0.9007142857142858</v>
      </c>
      <c r="Y174" s="211">
        <v>0.9007142857142858</v>
      </c>
      <c r="Z174" s="211">
        <v>0.45263157894736844</v>
      </c>
      <c r="AA174" s="211">
        <v>0.55263157894736847</v>
      </c>
      <c r="AB174" s="211">
        <v>0.64736842105263159</v>
      </c>
      <c r="AC174" s="206">
        <v>172</v>
      </c>
      <c r="AD174" s="206">
        <v>210</v>
      </c>
      <c r="AE174" s="212">
        <v>246</v>
      </c>
      <c r="AF174" s="208">
        <v>5.9</v>
      </c>
      <c r="AG174" s="208">
        <v>5.5</v>
      </c>
      <c r="AH174" s="208">
        <v>6.2</v>
      </c>
      <c r="AI174" s="211">
        <v>1.47</v>
      </c>
      <c r="AJ174" s="211">
        <v>1.39</v>
      </c>
      <c r="AK174" s="211">
        <v>1.7</v>
      </c>
      <c r="AL174" s="211">
        <v>9.34</v>
      </c>
      <c r="AM174" s="211">
        <v>8.9</v>
      </c>
      <c r="AN174" s="211">
        <v>8.82</v>
      </c>
      <c r="AO174" s="211">
        <v>70</v>
      </c>
      <c r="AP174" s="211">
        <v>79.2</v>
      </c>
      <c r="AQ174" s="211">
        <v>114</v>
      </c>
      <c r="AR174" s="206">
        <v>31390</v>
      </c>
      <c r="AS174" s="206">
        <v>39355</v>
      </c>
      <c r="AT174" s="206">
        <v>58348</v>
      </c>
      <c r="AU174" s="206">
        <v>60</v>
      </c>
      <c r="AV174" s="206">
        <v>80</v>
      </c>
      <c r="AW174" s="206">
        <v>133</v>
      </c>
      <c r="AX174" s="206">
        <v>1600</v>
      </c>
      <c r="AY174" s="206">
        <v>1800</v>
      </c>
      <c r="AZ174" s="206">
        <v>1950</v>
      </c>
      <c r="BA174" s="206">
        <v>4.6184746332476987</v>
      </c>
      <c r="BB174" s="206">
        <v>4.5763663091804778</v>
      </c>
      <c r="BC174" s="206">
        <v>4.5665885686767789</v>
      </c>
      <c r="BD174" s="206">
        <v>149</v>
      </c>
    </row>
    <row r="175" spans="1:56">
      <c r="A175" s="205">
        <v>174</v>
      </c>
      <c r="B175" s="206" t="s">
        <v>146</v>
      </c>
      <c r="C175" s="206" t="s">
        <v>52</v>
      </c>
      <c r="D175" s="207">
        <v>0.77998999999999996</v>
      </c>
      <c r="E175" s="207">
        <v>0.75573000000000001</v>
      </c>
      <c r="F175" s="207">
        <v>0.40054000000000001</v>
      </c>
      <c r="G175" s="206">
        <v>6</v>
      </c>
      <c r="H175" s="206">
        <v>19</v>
      </c>
      <c r="I175" s="206">
        <v>7</v>
      </c>
      <c r="J175" s="208">
        <v>12.489746178584431</v>
      </c>
      <c r="K175" s="208">
        <v>4.6707628214460408</v>
      </c>
      <c r="L175" s="209">
        <v>0.31000000000000022</v>
      </c>
      <c r="M175" s="209">
        <v>0.33800000000000024</v>
      </c>
      <c r="N175" s="209">
        <v>0.34800000000000025</v>
      </c>
      <c r="O175" s="210">
        <v>31769849.999999996</v>
      </c>
      <c r="P175" s="210">
        <v>40607769.999999993</v>
      </c>
      <c r="Q175" s="210">
        <v>64763719.999999993</v>
      </c>
      <c r="R175" s="210">
        <v>8645717.1418549232</v>
      </c>
      <c r="S175" s="210">
        <v>4.6707628214460408</v>
      </c>
      <c r="T175" s="210">
        <v>10750608</v>
      </c>
      <c r="U175" s="210">
        <v>81444</v>
      </c>
      <c r="V175" s="210">
        <v>553328.0314854153</v>
      </c>
      <c r="W175" s="211">
        <v>0.9007142857142858</v>
      </c>
      <c r="X175" s="211">
        <v>0.9007142857142858</v>
      </c>
      <c r="Y175" s="211">
        <v>0.9007142857142858</v>
      </c>
      <c r="Z175" s="211">
        <v>0.43421052631578949</v>
      </c>
      <c r="AA175" s="211">
        <v>0.58684210526315794</v>
      </c>
      <c r="AB175" s="211">
        <v>0.72368421052631582</v>
      </c>
      <c r="AC175" s="206">
        <v>165</v>
      </c>
      <c r="AD175" s="206">
        <v>223</v>
      </c>
      <c r="AE175" s="212">
        <v>275</v>
      </c>
      <c r="AF175" s="208">
        <v>5.5</v>
      </c>
      <c r="AG175" s="208">
        <v>6.01</v>
      </c>
      <c r="AH175" s="208">
        <v>5.6</v>
      </c>
      <c r="AI175" s="211">
        <v>1.44</v>
      </c>
      <c r="AJ175" s="211">
        <v>1.59</v>
      </c>
      <c r="AK175" s="211">
        <v>1.62</v>
      </c>
      <c r="AL175" s="211">
        <v>9.34</v>
      </c>
      <c r="AM175" s="211">
        <v>9.6199999999999992</v>
      </c>
      <c r="AN175" s="211">
        <v>9</v>
      </c>
      <c r="AO175" s="211">
        <v>70</v>
      </c>
      <c r="AP175" s="211">
        <v>91.3</v>
      </c>
      <c r="AQ175" s="211">
        <v>128</v>
      </c>
      <c r="AR175" s="206">
        <v>32344</v>
      </c>
      <c r="AS175" s="206">
        <v>42056</v>
      </c>
      <c r="AT175" s="206">
        <v>68601</v>
      </c>
      <c r="AU175" s="206">
        <v>60</v>
      </c>
      <c r="AV175" s="206">
        <v>95</v>
      </c>
      <c r="AW175" s="206">
        <v>174</v>
      </c>
      <c r="AX175" s="206">
        <v>1600</v>
      </c>
      <c r="AY175" s="206">
        <v>1600</v>
      </c>
      <c r="AZ175" s="206">
        <v>1600</v>
      </c>
      <c r="BA175" s="206">
        <v>4.6110200212233927</v>
      </c>
      <c r="BB175" s="206">
        <v>4.573642357025137</v>
      </c>
      <c r="BC175" s="206">
        <v>4.560264892130526</v>
      </c>
      <c r="BD175" s="206">
        <v>129</v>
      </c>
    </row>
    <row r="176" spans="1:56">
      <c r="A176" s="205">
        <v>175</v>
      </c>
      <c r="B176" s="206" t="s">
        <v>146</v>
      </c>
      <c r="C176" s="206" t="s">
        <v>52</v>
      </c>
      <c r="D176" s="207">
        <v>0.42888999999999999</v>
      </c>
      <c r="E176" s="207">
        <v>0.48608000000000001</v>
      </c>
      <c r="F176" s="207">
        <v>0</v>
      </c>
      <c r="G176" s="208" t="s">
        <v>182</v>
      </c>
      <c r="H176" s="208" t="s">
        <v>182</v>
      </c>
      <c r="I176" s="208" t="s">
        <v>182</v>
      </c>
      <c r="J176" s="208" t="s">
        <v>183</v>
      </c>
      <c r="K176" s="208" t="s">
        <v>183</v>
      </c>
      <c r="L176" s="209" t="s">
        <v>183</v>
      </c>
      <c r="M176" s="209" t="s">
        <v>183</v>
      </c>
      <c r="N176" s="209" t="s">
        <v>183</v>
      </c>
      <c r="O176" s="210" t="s">
        <v>183</v>
      </c>
      <c r="P176" s="210" t="s">
        <v>183</v>
      </c>
      <c r="Q176" s="210" t="s">
        <v>183</v>
      </c>
      <c r="R176" s="210" t="s">
        <v>183</v>
      </c>
      <c r="S176" s="210" t="s">
        <v>183</v>
      </c>
      <c r="T176" s="210" t="s">
        <v>183</v>
      </c>
      <c r="U176" s="210" t="s">
        <v>183</v>
      </c>
      <c r="V176" s="210" t="s">
        <v>183</v>
      </c>
      <c r="W176" s="211" t="s">
        <v>183</v>
      </c>
      <c r="X176" s="211" t="s">
        <v>183</v>
      </c>
      <c r="Y176" s="211" t="s">
        <v>183</v>
      </c>
      <c r="Z176" s="211" t="s">
        <v>183</v>
      </c>
      <c r="AA176" s="211" t="s">
        <v>183</v>
      </c>
      <c r="AB176" s="211" t="s">
        <v>183</v>
      </c>
      <c r="AC176" s="206" t="s">
        <v>183</v>
      </c>
      <c r="AD176" s="206" t="s">
        <v>183</v>
      </c>
      <c r="AE176" s="212" t="s">
        <v>183</v>
      </c>
      <c r="AF176" s="208" t="s">
        <v>183</v>
      </c>
      <c r="AG176" s="208" t="s">
        <v>183</v>
      </c>
      <c r="AH176" s="208" t="s">
        <v>183</v>
      </c>
      <c r="AI176" s="211" t="s">
        <v>183</v>
      </c>
      <c r="AJ176" s="211" t="s">
        <v>183</v>
      </c>
      <c r="AK176" s="211" t="s">
        <v>183</v>
      </c>
      <c r="AL176" s="211" t="s">
        <v>183</v>
      </c>
      <c r="AM176" s="211" t="s">
        <v>183</v>
      </c>
      <c r="AN176" s="211" t="s">
        <v>183</v>
      </c>
      <c r="AO176" s="211" t="s">
        <v>183</v>
      </c>
      <c r="AP176" s="211" t="s">
        <v>183</v>
      </c>
      <c r="AQ176" s="211" t="s">
        <v>183</v>
      </c>
      <c r="AR176" s="206" t="s">
        <v>183</v>
      </c>
      <c r="AS176" s="206" t="s">
        <v>183</v>
      </c>
      <c r="AT176" s="206" t="s">
        <v>183</v>
      </c>
      <c r="AU176" s="206" t="s">
        <v>183</v>
      </c>
      <c r="AV176" s="206" t="s">
        <v>183</v>
      </c>
      <c r="AW176" s="206" t="s">
        <v>183</v>
      </c>
      <c r="AX176" s="206" t="s">
        <v>183</v>
      </c>
      <c r="AY176" s="206" t="s">
        <v>183</v>
      </c>
      <c r="AZ176" s="206" t="s">
        <v>183</v>
      </c>
      <c r="BA176" s="206" t="s">
        <v>183</v>
      </c>
      <c r="BB176" s="206" t="s">
        <v>183</v>
      </c>
      <c r="BC176" s="206" t="s">
        <v>183</v>
      </c>
      <c r="BD176" s="206" t="s">
        <v>183</v>
      </c>
    </row>
    <row r="177" spans="1:56">
      <c r="A177" s="205">
        <v>176</v>
      </c>
      <c r="B177" s="206" t="s">
        <v>146</v>
      </c>
      <c r="C177" s="206" t="s">
        <v>52</v>
      </c>
      <c r="D177" s="207">
        <v>0.28161999999999998</v>
      </c>
      <c r="E177" s="207">
        <v>0.64717000000000002</v>
      </c>
      <c r="F177" s="207">
        <v>0.47373999999999999</v>
      </c>
      <c r="G177" s="206">
        <v>2</v>
      </c>
      <c r="H177" s="206">
        <v>16</v>
      </c>
      <c r="I177" s="206">
        <v>8</v>
      </c>
      <c r="J177" s="208">
        <v>11.769494450182304</v>
      </c>
      <c r="K177" s="208">
        <v>4.0774281811630333</v>
      </c>
      <c r="L177" s="209">
        <v>0.2840000000000002</v>
      </c>
      <c r="M177" s="209">
        <v>0.35800000000000026</v>
      </c>
      <c r="N177" s="209">
        <v>0.34500000000000025</v>
      </c>
      <c r="O177" s="210">
        <v>24380649.999999996</v>
      </c>
      <c r="P177" s="210">
        <v>48030640</v>
      </c>
      <c r="Q177" s="210">
        <v>53893770</v>
      </c>
      <c r="R177" s="210">
        <v>8461318.2835243773</v>
      </c>
      <c r="S177" s="210">
        <v>4.0774281811630333</v>
      </c>
      <c r="T177" s="210">
        <v>10356192</v>
      </c>
      <c r="U177" s="210">
        <v>78456</v>
      </c>
      <c r="V177" s="210">
        <v>592335.53765617392</v>
      </c>
      <c r="W177" s="211">
        <v>0.9007142857142858</v>
      </c>
      <c r="X177" s="211">
        <v>0.9007142857142858</v>
      </c>
      <c r="Y177" s="211">
        <v>0.9007142857142858</v>
      </c>
      <c r="Z177" s="211">
        <v>0.44736842105263158</v>
      </c>
      <c r="AA177" s="211">
        <v>0.6</v>
      </c>
      <c r="AB177" s="211">
        <v>0.6</v>
      </c>
      <c r="AC177" s="206">
        <v>170</v>
      </c>
      <c r="AD177" s="206">
        <v>228</v>
      </c>
      <c r="AE177" s="212">
        <v>228</v>
      </c>
      <c r="AF177" s="208">
        <v>6.2</v>
      </c>
      <c r="AG177" s="208">
        <v>6.35</v>
      </c>
      <c r="AH177" s="208">
        <v>5.05</v>
      </c>
      <c r="AI177" s="211">
        <v>1.17</v>
      </c>
      <c r="AJ177" s="211">
        <v>1.54</v>
      </c>
      <c r="AK177" s="211">
        <v>1.57</v>
      </c>
      <c r="AL177" s="211">
        <v>9.3000000000000007</v>
      </c>
      <c r="AM177" s="211">
        <v>9.02</v>
      </c>
      <c r="AN177" s="211">
        <v>8.9700000000000006</v>
      </c>
      <c r="AO177" s="211">
        <v>48.3</v>
      </c>
      <c r="AP177" s="211">
        <v>106.1</v>
      </c>
      <c r="AQ177" s="211">
        <v>115.2</v>
      </c>
      <c r="AR177" s="206">
        <v>24224</v>
      </c>
      <c r="AS177" s="206">
        <v>50213</v>
      </c>
      <c r="AT177" s="206">
        <v>56656</v>
      </c>
      <c r="AU177" s="206">
        <v>50</v>
      </c>
      <c r="AV177" s="206">
        <v>110</v>
      </c>
      <c r="AW177" s="206">
        <v>120</v>
      </c>
      <c r="AX177" s="206">
        <v>1400</v>
      </c>
      <c r="AY177" s="206">
        <v>1900</v>
      </c>
      <c r="AZ177" s="206">
        <v>1900</v>
      </c>
      <c r="BA177" s="206">
        <v>4.6466199198699849</v>
      </c>
      <c r="BB177" s="206">
        <v>4.5457176524878617</v>
      </c>
      <c r="BC177" s="206">
        <v>4.5644184627972111</v>
      </c>
      <c r="BD177" s="206">
        <v>143</v>
      </c>
    </row>
    <row r="178" spans="1:56">
      <c r="A178" s="205">
        <v>177</v>
      </c>
      <c r="B178" s="206" t="s">
        <v>146</v>
      </c>
      <c r="C178" s="206" t="s">
        <v>52</v>
      </c>
      <c r="D178" s="207">
        <v>0.74807000000000001</v>
      </c>
      <c r="E178" s="207">
        <v>0.85404000000000002</v>
      </c>
      <c r="F178" s="207">
        <v>0.52700000000000002</v>
      </c>
      <c r="G178" s="206">
        <v>6</v>
      </c>
      <c r="H178" s="206">
        <v>21</v>
      </c>
      <c r="I178" s="206">
        <v>8</v>
      </c>
      <c r="J178" s="208">
        <v>11.317537857684936</v>
      </c>
      <c r="K178" s="208">
        <v>4.3145338480277928</v>
      </c>
      <c r="L178" s="209">
        <v>0.31000000000000022</v>
      </c>
      <c r="M178" s="209">
        <v>0.33500000000000024</v>
      </c>
      <c r="N178" s="209">
        <v>0.34500000000000025</v>
      </c>
      <c r="O178" s="210">
        <v>31769849.999999996</v>
      </c>
      <c r="P178" s="210">
        <v>39992609.999999993</v>
      </c>
      <c r="Q178" s="210">
        <v>53893770</v>
      </c>
      <c r="R178" s="210">
        <v>8246993.5199996429</v>
      </c>
      <c r="S178" s="210">
        <v>4.3145338480277928</v>
      </c>
      <c r="T178" s="210">
        <v>10212444</v>
      </c>
      <c r="U178" s="210">
        <v>77367</v>
      </c>
      <c r="V178" s="210">
        <v>588806.32804736181</v>
      </c>
      <c r="W178" s="211">
        <v>0.9007142857142858</v>
      </c>
      <c r="X178" s="211">
        <v>0.9007142857142858</v>
      </c>
      <c r="Y178" s="211">
        <v>0.9007142857142858</v>
      </c>
      <c r="Z178" s="211">
        <v>0.43684210526315792</v>
      </c>
      <c r="AA178" s="211">
        <v>0.59473684210526312</v>
      </c>
      <c r="AB178" s="211">
        <v>0.60526315789473684</v>
      </c>
      <c r="AC178" s="206">
        <v>166</v>
      </c>
      <c r="AD178" s="206">
        <v>226</v>
      </c>
      <c r="AE178" s="212">
        <v>230</v>
      </c>
      <c r="AF178" s="208">
        <v>5.5</v>
      </c>
      <c r="AG178" s="208">
        <v>6</v>
      </c>
      <c r="AH178" s="208">
        <v>5.05</v>
      </c>
      <c r="AI178" s="211">
        <v>1.44</v>
      </c>
      <c r="AJ178" s="211">
        <v>1.45</v>
      </c>
      <c r="AK178" s="211">
        <v>1.57</v>
      </c>
      <c r="AL178" s="211">
        <v>9.34</v>
      </c>
      <c r="AM178" s="211">
        <v>8.58</v>
      </c>
      <c r="AN178" s="211">
        <v>8.9700000000000006</v>
      </c>
      <c r="AO178" s="211">
        <v>70</v>
      </c>
      <c r="AP178" s="211">
        <v>96</v>
      </c>
      <c r="AQ178" s="211">
        <v>115.2</v>
      </c>
      <c r="AR178" s="206">
        <v>32344</v>
      </c>
      <c r="AS178" s="206">
        <v>41380</v>
      </c>
      <c r="AT178" s="206">
        <v>56656</v>
      </c>
      <c r="AU178" s="206">
        <v>60</v>
      </c>
      <c r="AV178" s="206">
        <v>100</v>
      </c>
      <c r="AW178" s="206">
        <v>120</v>
      </c>
      <c r="AX178" s="206">
        <v>1600</v>
      </c>
      <c r="AY178" s="206">
        <v>1000</v>
      </c>
      <c r="AZ178" s="206">
        <v>1900</v>
      </c>
      <c r="BA178" s="206">
        <v>4.6110200212233927</v>
      </c>
      <c r="BB178" s="206">
        <v>4.5764775028929776</v>
      </c>
      <c r="BC178" s="206">
        <v>4.5644184627972111</v>
      </c>
      <c r="BD178" s="206">
        <v>143</v>
      </c>
    </row>
    <row r="179" spans="1:56">
      <c r="A179" s="205">
        <v>178</v>
      </c>
      <c r="B179" s="206" t="s">
        <v>146</v>
      </c>
      <c r="C179" s="206" t="s">
        <v>52</v>
      </c>
      <c r="D179" s="207">
        <v>0.99002999999999997</v>
      </c>
      <c r="E179" s="207">
        <v>0.86265000000000003</v>
      </c>
      <c r="F179" s="207">
        <v>0.51697000000000004</v>
      </c>
      <c r="G179" s="206">
        <v>7</v>
      </c>
      <c r="H179" s="206">
        <v>21</v>
      </c>
      <c r="I179" s="206">
        <v>8</v>
      </c>
      <c r="J179" s="208">
        <v>11.270252363847053</v>
      </c>
      <c r="K179" s="208">
        <v>4.1161775559940574</v>
      </c>
      <c r="L179" s="209">
        <v>0.30900000000000022</v>
      </c>
      <c r="M179" s="209">
        <v>0.33500000000000024</v>
      </c>
      <c r="N179" s="209">
        <v>0.34500000000000025</v>
      </c>
      <c r="O179" s="210">
        <v>31317579.999999996</v>
      </c>
      <c r="P179" s="210">
        <v>39992609.999999993</v>
      </c>
      <c r="Q179" s="210">
        <v>53893770</v>
      </c>
      <c r="R179" s="210">
        <v>8376083.2235948099</v>
      </c>
      <c r="S179" s="210">
        <v>4.1161775559940574</v>
      </c>
      <c r="T179" s="210">
        <v>10330188</v>
      </c>
      <c r="U179" s="210">
        <v>78259</v>
      </c>
      <c r="V179" s="210">
        <v>606623.80926060304</v>
      </c>
      <c r="W179" s="211">
        <v>0.9007142857142858</v>
      </c>
      <c r="X179" s="211">
        <v>0.9007142857142858</v>
      </c>
      <c r="Y179" s="211">
        <v>0.9007142857142858</v>
      </c>
      <c r="Z179" s="211">
        <v>0.46842105263157896</v>
      </c>
      <c r="AA179" s="211">
        <v>0.59473684210526312</v>
      </c>
      <c r="AB179" s="211">
        <v>0.60526315789473684</v>
      </c>
      <c r="AC179" s="206">
        <v>178</v>
      </c>
      <c r="AD179" s="206">
        <v>226</v>
      </c>
      <c r="AE179" s="212">
        <v>230</v>
      </c>
      <c r="AF179" s="208">
        <v>5.8</v>
      </c>
      <c r="AG179" s="208">
        <v>6</v>
      </c>
      <c r="AH179" s="208">
        <v>5.05</v>
      </c>
      <c r="AI179" s="211">
        <v>1.4</v>
      </c>
      <c r="AJ179" s="211">
        <v>1.45</v>
      </c>
      <c r="AK179" s="211">
        <v>1.57</v>
      </c>
      <c r="AL179" s="211">
        <v>8.75</v>
      </c>
      <c r="AM179" s="211">
        <v>8.58</v>
      </c>
      <c r="AN179" s="211">
        <v>8.9700000000000006</v>
      </c>
      <c r="AO179" s="211">
        <v>68</v>
      </c>
      <c r="AP179" s="211">
        <v>96</v>
      </c>
      <c r="AQ179" s="211">
        <v>115.2</v>
      </c>
      <c r="AR179" s="206">
        <v>31847</v>
      </c>
      <c r="AS179" s="206">
        <v>41380</v>
      </c>
      <c r="AT179" s="206">
        <v>56656</v>
      </c>
      <c r="AU179" s="206">
        <v>60</v>
      </c>
      <c r="AV179" s="206">
        <v>100</v>
      </c>
      <c r="AW179" s="206">
        <v>120</v>
      </c>
      <c r="AX179" s="206">
        <v>1600</v>
      </c>
      <c r="AY179" s="206">
        <v>1000</v>
      </c>
      <c r="AZ179" s="206">
        <v>1900</v>
      </c>
      <c r="BA179" s="206">
        <v>4.6122758194035134</v>
      </c>
      <c r="BB179" s="206">
        <v>4.5764775028929776</v>
      </c>
      <c r="BC179" s="206">
        <v>4.5644184627972111</v>
      </c>
      <c r="BD179" s="206">
        <v>146</v>
      </c>
    </row>
    <row r="180" spans="1:56">
      <c r="A180" s="205">
        <v>179</v>
      </c>
      <c r="B180" s="206" t="s">
        <v>146</v>
      </c>
      <c r="C180" s="206" t="s">
        <v>52</v>
      </c>
      <c r="D180" s="207">
        <v>0.68610000000000004</v>
      </c>
      <c r="E180" s="207">
        <v>0.37111</v>
      </c>
      <c r="F180" s="207">
        <v>0.87138000000000004</v>
      </c>
      <c r="G180" s="206">
        <v>5</v>
      </c>
      <c r="H180" s="206">
        <v>9</v>
      </c>
      <c r="I180" s="206">
        <v>14</v>
      </c>
      <c r="J180" s="208">
        <v>11.071253101990509</v>
      </c>
      <c r="K180" s="208">
        <v>3.6428102369619642</v>
      </c>
      <c r="L180" s="209">
        <v>0.30500000000000022</v>
      </c>
      <c r="M180" s="209">
        <v>0.33500000000000024</v>
      </c>
      <c r="N180" s="209">
        <v>0.34200000000000025</v>
      </c>
      <c r="O180" s="210">
        <v>30901709.999999989</v>
      </c>
      <c r="P180" s="210">
        <v>38149859.999999993</v>
      </c>
      <c r="Q180" s="210">
        <v>55622769.999999993</v>
      </c>
      <c r="R180" s="210">
        <v>8916162.1382043455</v>
      </c>
      <c r="S180" s="210">
        <v>3.6428102369619642</v>
      </c>
      <c r="T180" s="210">
        <v>10886832</v>
      </c>
      <c r="U180" s="210">
        <v>82476</v>
      </c>
      <c r="V180" s="210">
        <v>655918.28292007581</v>
      </c>
      <c r="W180" s="211">
        <v>0.9007142857142858</v>
      </c>
      <c r="X180" s="211">
        <v>0.9007142857142858</v>
      </c>
      <c r="Y180" s="211">
        <v>0.9007142857142858</v>
      </c>
      <c r="Z180" s="211">
        <v>0.45263157894736844</v>
      </c>
      <c r="AA180" s="211">
        <v>0.55263157894736847</v>
      </c>
      <c r="AB180" s="211">
        <v>0.67894736842105263</v>
      </c>
      <c r="AC180" s="206">
        <v>172</v>
      </c>
      <c r="AD180" s="206">
        <v>210</v>
      </c>
      <c r="AE180" s="212">
        <v>258</v>
      </c>
      <c r="AF180" s="208">
        <v>5.9</v>
      </c>
      <c r="AG180" s="208">
        <v>5.5</v>
      </c>
      <c r="AH180" s="208">
        <v>6.18</v>
      </c>
      <c r="AI180" s="211">
        <v>1.47</v>
      </c>
      <c r="AJ180" s="211">
        <v>1.39</v>
      </c>
      <c r="AK180" s="211">
        <v>1.67</v>
      </c>
      <c r="AL180" s="211">
        <v>9.34</v>
      </c>
      <c r="AM180" s="211">
        <v>8.9</v>
      </c>
      <c r="AN180" s="211">
        <v>8.8000000000000007</v>
      </c>
      <c r="AO180" s="211">
        <v>70</v>
      </c>
      <c r="AP180" s="211">
        <v>79.2</v>
      </c>
      <c r="AQ180" s="211">
        <v>127.3</v>
      </c>
      <c r="AR180" s="206">
        <v>31390</v>
      </c>
      <c r="AS180" s="206">
        <v>39355</v>
      </c>
      <c r="AT180" s="206">
        <v>58556</v>
      </c>
      <c r="AU180" s="206">
        <v>60</v>
      </c>
      <c r="AV180" s="206">
        <v>80</v>
      </c>
      <c r="AW180" s="206">
        <v>130</v>
      </c>
      <c r="AX180" s="206">
        <v>1600</v>
      </c>
      <c r="AY180" s="206">
        <v>1800</v>
      </c>
      <c r="AZ180" s="206">
        <v>1900</v>
      </c>
      <c r="BA180" s="206">
        <v>4.6184746332476987</v>
      </c>
      <c r="BB180" s="206">
        <v>4.5763663091804778</v>
      </c>
      <c r="BC180" s="206">
        <v>4.5687161307033639</v>
      </c>
      <c r="BD180" s="206">
        <v>154</v>
      </c>
    </row>
    <row r="181" spans="1:56">
      <c r="A181" s="205">
        <v>180</v>
      </c>
      <c r="B181" s="206" t="s">
        <v>146</v>
      </c>
      <c r="C181" s="206" t="s">
        <v>52</v>
      </c>
      <c r="D181" s="207">
        <v>0.73277999999999999</v>
      </c>
      <c r="E181" s="207">
        <v>0.71662999999999999</v>
      </c>
      <c r="F181" s="207">
        <v>0.80035999999999996</v>
      </c>
      <c r="G181" s="206">
        <v>6</v>
      </c>
      <c r="H181" s="206">
        <v>18</v>
      </c>
      <c r="I181" s="206">
        <v>13</v>
      </c>
      <c r="J181" s="208">
        <v>12.323564788833757</v>
      </c>
      <c r="K181" s="208">
        <v>4.1292130195084678</v>
      </c>
      <c r="L181" s="209">
        <v>0.31000000000000022</v>
      </c>
      <c r="M181" s="209">
        <v>0.34900000000000025</v>
      </c>
      <c r="N181" s="209">
        <v>0.34500000000000025</v>
      </c>
      <c r="O181" s="210">
        <v>31769849.999999996</v>
      </c>
      <c r="P181" s="210">
        <v>45717419.999999993</v>
      </c>
      <c r="Q181" s="210">
        <v>55799310</v>
      </c>
      <c r="R181" s="210">
        <v>8484969.9432423655</v>
      </c>
      <c r="S181" s="210">
        <v>4.1292130195084678</v>
      </c>
      <c r="T181" s="210">
        <v>10382196</v>
      </c>
      <c r="U181" s="210">
        <v>78653</v>
      </c>
      <c r="V181" s="210">
        <v>584166.30149824091</v>
      </c>
      <c r="W181" s="211">
        <v>0.9007142857142858</v>
      </c>
      <c r="X181" s="211">
        <v>0.9007142857142858</v>
      </c>
      <c r="Y181" s="211">
        <v>0.9007142857142858</v>
      </c>
      <c r="Z181" s="211">
        <v>0.43684210526315792</v>
      </c>
      <c r="AA181" s="211">
        <v>0.65789473684210531</v>
      </c>
      <c r="AB181" s="211">
        <v>0.58421052631578951</v>
      </c>
      <c r="AC181" s="206">
        <v>166</v>
      </c>
      <c r="AD181" s="206">
        <v>250</v>
      </c>
      <c r="AE181" s="212">
        <v>222</v>
      </c>
      <c r="AF181" s="208">
        <v>5.5</v>
      </c>
      <c r="AG181" s="208">
        <v>6.3</v>
      </c>
      <c r="AH181" s="208">
        <v>6.4</v>
      </c>
      <c r="AI181" s="211">
        <v>1.44</v>
      </c>
      <c r="AJ181" s="211">
        <v>1.47</v>
      </c>
      <c r="AK181" s="211">
        <v>1.67</v>
      </c>
      <c r="AL181" s="211">
        <v>9.34</v>
      </c>
      <c r="AM181" s="211">
        <v>9.3800000000000008</v>
      </c>
      <c r="AN181" s="211">
        <v>7.85</v>
      </c>
      <c r="AO181" s="211">
        <v>70</v>
      </c>
      <c r="AP181" s="211">
        <v>106.6</v>
      </c>
      <c r="AQ181" s="211">
        <v>130</v>
      </c>
      <c r="AR181" s="206">
        <v>32344</v>
      </c>
      <c r="AS181" s="206">
        <v>47671</v>
      </c>
      <c r="AT181" s="206">
        <v>58750</v>
      </c>
      <c r="AU181" s="206">
        <v>60</v>
      </c>
      <c r="AV181" s="206">
        <v>110</v>
      </c>
      <c r="AW181" s="206">
        <v>120</v>
      </c>
      <c r="AX181" s="206">
        <v>1600</v>
      </c>
      <c r="AY181" s="206">
        <v>1800</v>
      </c>
      <c r="AZ181" s="206">
        <v>1900</v>
      </c>
      <c r="BA181" s="206">
        <v>4.6110200212233927</v>
      </c>
      <c r="BB181" s="206">
        <v>4.5577713202297838</v>
      </c>
      <c r="BC181" s="206">
        <v>4.564440602720806</v>
      </c>
      <c r="BD181" s="206">
        <v>139</v>
      </c>
    </row>
    <row r="182" spans="1:56">
      <c r="A182" s="205">
        <v>181</v>
      </c>
      <c r="B182" s="206" t="s">
        <v>146</v>
      </c>
      <c r="C182" s="206" t="s">
        <v>52</v>
      </c>
      <c r="D182" s="207">
        <v>0.62468999999999997</v>
      </c>
      <c r="E182" s="207">
        <v>0.68894</v>
      </c>
      <c r="F182" s="207">
        <v>0.60038999999999998</v>
      </c>
      <c r="G182" s="206">
        <v>5</v>
      </c>
      <c r="H182" s="206">
        <v>17</v>
      </c>
      <c r="I182" s="206">
        <v>10</v>
      </c>
      <c r="J182" s="208">
        <v>10.50632164339747</v>
      </c>
      <c r="K182" s="208">
        <v>3.8828241021398915</v>
      </c>
      <c r="L182" s="209">
        <v>0.30500000000000022</v>
      </c>
      <c r="M182" s="209">
        <v>0.32800000000000024</v>
      </c>
      <c r="N182" s="209">
        <v>0.34100000000000025</v>
      </c>
      <c r="O182" s="210">
        <v>30901709.999999989</v>
      </c>
      <c r="P182" s="210">
        <v>36239769.999999993</v>
      </c>
      <c r="Q182" s="210">
        <v>53055660</v>
      </c>
      <c r="R182" s="210">
        <v>8237289.1519840853</v>
      </c>
      <c r="S182" s="210">
        <v>3.8828241021398915</v>
      </c>
      <c r="T182" s="210">
        <v>10042296</v>
      </c>
      <c r="U182" s="210">
        <v>76078</v>
      </c>
      <c r="V182" s="210">
        <v>611043.38954767387</v>
      </c>
      <c r="W182" s="211">
        <v>0.9007142857142858</v>
      </c>
      <c r="X182" s="211">
        <v>0.9007142857142858</v>
      </c>
      <c r="Y182" s="211">
        <v>0.9007142857142858</v>
      </c>
      <c r="Z182" s="211">
        <v>0.45263157894736844</v>
      </c>
      <c r="AA182" s="211">
        <v>0.5</v>
      </c>
      <c r="AB182" s="211">
        <v>0.61052631578947369</v>
      </c>
      <c r="AC182" s="206">
        <v>172</v>
      </c>
      <c r="AD182" s="206">
        <v>190</v>
      </c>
      <c r="AE182" s="212">
        <v>232</v>
      </c>
      <c r="AF182" s="208">
        <v>5.9</v>
      </c>
      <c r="AG182" s="208">
        <v>5.8</v>
      </c>
      <c r="AH182" s="208">
        <v>6.4</v>
      </c>
      <c r="AI182" s="211">
        <v>1.47</v>
      </c>
      <c r="AJ182" s="211">
        <v>1.49</v>
      </c>
      <c r="AK182" s="211">
        <v>1.59</v>
      </c>
      <c r="AL182" s="211">
        <v>9.34</v>
      </c>
      <c r="AM182" s="211">
        <v>8.81</v>
      </c>
      <c r="AN182" s="211">
        <v>9.35</v>
      </c>
      <c r="AO182" s="211">
        <v>70</v>
      </c>
      <c r="AP182" s="211">
        <v>77.5</v>
      </c>
      <c r="AQ182" s="211">
        <v>121.5</v>
      </c>
      <c r="AR182" s="206">
        <v>31390</v>
      </c>
      <c r="AS182" s="206">
        <v>37256</v>
      </c>
      <c r="AT182" s="206">
        <v>55735</v>
      </c>
      <c r="AU182" s="206">
        <v>60</v>
      </c>
      <c r="AV182" s="206">
        <v>72</v>
      </c>
      <c r="AW182" s="206">
        <v>120</v>
      </c>
      <c r="AX182" s="206">
        <v>1600</v>
      </c>
      <c r="AY182" s="206">
        <v>1800</v>
      </c>
      <c r="AZ182" s="206">
        <v>1800</v>
      </c>
      <c r="BA182" s="206">
        <v>4.6184746332476987</v>
      </c>
      <c r="BB182" s="206">
        <v>4.5873006035131549</v>
      </c>
      <c r="BC182" s="206">
        <v>4.5696597899048559</v>
      </c>
      <c r="BD182" s="206">
        <v>150</v>
      </c>
    </row>
    <row r="183" spans="1:56">
      <c r="A183" s="205">
        <v>182</v>
      </c>
      <c r="B183" s="206" t="s">
        <v>146</v>
      </c>
      <c r="C183" s="206" t="s">
        <v>52</v>
      </c>
      <c r="D183" s="207">
        <v>0.90076000000000001</v>
      </c>
      <c r="E183" s="207">
        <v>0.55554999999999999</v>
      </c>
      <c r="F183" s="207">
        <v>0.53883000000000003</v>
      </c>
      <c r="G183" s="206">
        <v>7</v>
      </c>
      <c r="H183" s="206">
        <v>14</v>
      </c>
      <c r="I183" s="206">
        <v>9</v>
      </c>
      <c r="J183" s="208">
        <v>12.181716126544051</v>
      </c>
      <c r="K183" s="208">
        <v>3.7736978803395669</v>
      </c>
      <c r="L183" s="209">
        <v>0.30900000000000022</v>
      </c>
      <c r="M183" s="209">
        <v>0.35400000000000026</v>
      </c>
      <c r="N183" s="209">
        <v>0.34300000000000025</v>
      </c>
      <c r="O183" s="210">
        <v>31317579.999999996</v>
      </c>
      <c r="P183" s="210">
        <v>47381809.999999993</v>
      </c>
      <c r="Q183" s="210">
        <v>52044650.000000007</v>
      </c>
      <c r="R183" s="210">
        <v>8593369.8609482646</v>
      </c>
      <c r="S183" s="210">
        <v>3.7736978803395669</v>
      </c>
      <c r="T183" s="210">
        <v>10425756</v>
      </c>
      <c r="U183" s="210">
        <v>78983</v>
      </c>
      <c r="V183" s="210">
        <v>614775.06524114299</v>
      </c>
      <c r="W183" s="211">
        <v>0.9007142857142858</v>
      </c>
      <c r="X183" s="211">
        <v>0.9007142857142858</v>
      </c>
      <c r="Y183" s="211">
        <v>0.9007142857142858</v>
      </c>
      <c r="Z183" s="211">
        <v>0.46842105263157896</v>
      </c>
      <c r="AA183" s="211">
        <v>0.58947368421052626</v>
      </c>
      <c r="AB183" s="211">
        <v>0.62105263157894741</v>
      </c>
      <c r="AC183" s="206">
        <v>178</v>
      </c>
      <c r="AD183" s="206">
        <v>224</v>
      </c>
      <c r="AE183" s="212">
        <v>236</v>
      </c>
      <c r="AF183" s="208">
        <v>5.8</v>
      </c>
      <c r="AG183" s="208">
        <v>5.47</v>
      </c>
      <c r="AH183" s="208">
        <v>6.5</v>
      </c>
      <c r="AI183" s="211">
        <v>1.4</v>
      </c>
      <c r="AJ183" s="211">
        <v>1.55</v>
      </c>
      <c r="AK183" s="211">
        <v>1.55</v>
      </c>
      <c r="AL183" s="211">
        <v>8.75</v>
      </c>
      <c r="AM183" s="211">
        <v>8.43</v>
      </c>
      <c r="AN183" s="211">
        <v>8.89</v>
      </c>
      <c r="AO183" s="211">
        <v>68</v>
      </c>
      <c r="AP183" s="211">
        <v>100</v>
      </c>
      <c r="AQ183" s="211">
        <v>111.8</v>
      </c>
      <c r="AR183" s="206">
        <v>31847</v>
      </c>
      <c r="AS183" s="206">
        <v>49500</v>
      </c>
      <c r="AT183" s="206">
        <v>54624</v>
      </c>
      <c r="AU183" s="206">
        <v>60</v>
      </c>
      <c r="AV183" s="206">
        <v>104</v>
      </c>
      <c r="AW183" s="206">
        <v>116</v>
      </c>
      <c r="AX183" s="206">
        <v>1600</v>
      </c>
      <c r="AY183" s="206">
        <v>1900</v>
      </c>
      <c r="AZ183" s="206">
        <v>2200</v>
      </c>
      <c r="BA183" s="206">
        <v>4.6122758194035134</v>
      </c>
      <c r="BB183" s="206">
        <v>4.5506512781850228</v>
      </c>
      <c r="BC183" s="206">
        <v>4.5672596776334693</v>
      </c>
      <c r="BD183" s="206">
        <v>146</v>
      </c>
    </row>
    <row r="184" spans="1:56">
      <c r="A184" s="205">
        <v>183</v>
      </c>
      <c r="B184" s="206" t="s">
        <v>146</v>
      </c>
      <c r="C184" s="206" t="s">
        <v>52</v>
      </c>
      <c r="D184" s="207">
        <v>0.63870000000000005</v>
      </c>
      <c r="E184" s="207">
        <v>0.57054000000000005</v>
      </c>
      <c r="F184" s="207">
        <v>0.13886000000000001</v>
      </c>
      <c r="G184" s="206">
        <v>5</v>
      </c>
      <c r="H184" s="206">
        <v>14</v>
      </c>
      <c r="I184" s="206">
        <v>3</v>
      </c>
      <c r="J184" s="208">
        <v>12.887662637453712</v>
      </c>
      <c r="K184" s="208">
        <v>4.2609113088318074</v>
      </c>
      <c r="L184" s="209">
        <v>0.30500000000000022</v>
      </c>
      <c r="M184" s="209">
        <v>0.35400000000000026</v>
      </c>
      <c r="N184" s="209">
        <v>0.34700000000000025</v>
      </c>
      <c r="O184" s="210">
        <v>30901709.999999989</v>
      </c>
      <c r="P184" s="210">
        <v>47381809.999999993</v>
      </c>
      <c r="Q184" s="210">
        <v>59453869.999999993</v>
      </c>
      <c r="R184" s="210">
        <v>8537366.9914448056</v>
      </c>
      <c r="S184" s="210">
        <v>4.2609113088318074</v>
      </c>
      <c r="T184" s="210">
        <v>10445556</v>
      </c>
      <c r="U184" s="210">
        <v>79133</v>
      </c>
      <c r="V184" s="210">
        <v>565928.10847933067</v>
      </c>
      <c r="W184" s="211">
        <v>0.9007142857142858</v>
      </c>
      <c r="X184" s="211">
        <v>0.9007142857142858</v>
      </c>
      <c r="Y184" s="211">
        <v>0.9007142857142858</v>
      </c>
      <c r="Z184" s="211">
        <v>0.45263157894736844</v>
      </c>
      <c r="AA184" s="211">
        <v>0.58947368421052626</v>
      </c>
      <c r="AB184" s="211">
        <v>0.67894736842105263</v>
      </c>
      <c r="AC184" s="206">
        <v>172</v>
      </c>
      <c r="AD184" s="206">
        <v>224</v>
      </c>
      <c r="AE184" s="212">
        <v>258</v>
      </c>
      <c r="AF184" s="208">
        <v>5.9</v>
      </c>
      <c r="AG184" s="208">
        <v>5.47</v>
      </c>
      <c r="AH184" s="208">
        <v>6.2</v>
      </c>
      <c r="AI184" s="211">
        <v>1.47</v>
      </c>
      <c r="AJ184" s="211">
        <v>1.55</v>
      </c>
      <c r="AK184" s="211">
        <v>1.66</v>
      </c>
      <c r="AL184" s="211">
        <v>9.34</v>
      </c>
      <c r="AM184" s="211">
        <v>8.43</v>
      </c>
      <c r="AN184" s="211">
        <v>9.1</v>
      </c>
      <c r="AO184" s="211">
        <v>70</v>
      </c>
      <c r="AP184" s="211">
        <v>100</v>
      </c>
      <c r="AQ184" s="211">
        <v>120.3</v>
      </c>
      <c r="AR184" s="206">
        <v>31390</v>
      </c>
      <c r="AS184" s="206">
        <v>49500</v>
      </c>
      <c r="AT184" s="206">
        <v>62766</v>
      </c>
      <c r="AU184" s="206">
        <v>60</v>
      </c>
      <c r="AV184" s="206">
        <v>104</v>
      </c>
      <c r="AW184" s="206">
        <v>144</v>
      </c>
      <c r="AX184" s="206">
        <v>1600</v>
      </c>
      <c r="AY184" s="206">
        <v>1900</v>
      </c>
      <c r="AZ184" s="206">
        <v>1800</v>
      </c>
      <c r="BA184" s="206">
        <v>4.6184746332476987</v>
      </c>
      <c r="BB184" s="206">
        <v>4.5506512781850228</v>
      </c>
      <c r="BC184" s="206">
        <v>4.5607926996931729</v>
      </c>
      <c r="BD184" s="206">
        <v>134</v>
      </c>
    </row>
    <row r="185" spans="1:56">
      <c r="A185" s="205">
        <v>184</v>
      </c>
      <c r="B185" s="206" t="s">
        <v>146</v>
      </c>
      <c r="C185" s="206" t="s">
        <v>52</v>
      </c>
      <c r="D185" s="207">
        <v>0.94072</v>
      </c>
      <c r="E185" s="207">
        <v>0.20086999999999999</v>
      </c>
      <c r="F185" s="207">
        <v>0.52798</v>
      </c>
      <c r="G185" s="206">
        <v>7</v>
      </c>
      <c r="H185" s="206">
        <v>5</v>
      </c>
      <c r="I185" s="206">
        <v>8</v>
      </c>
      <c r="J185" s="208">
        <v>11.938468824873837</v>
      </c>
      <c r="K185" s="208">
        <v>3.8537328528976538</v>
      </c>
      <c r="L185" s="209">
        <v>0.30900000000000022</v>
      </c>
      <c r="M185" s="209">
        <v>0.34800000000000025</v>
      </c>
      <c r="N185" s="209">
        <v>0.34500000000000025</v>
      </c>
      <c r="O185" s="210">
        <v>31317579.999999996</v>
      </c>
      <c r="P185" s="210">
        <v>44128559.999999993</v>
      </c>
      <c r="Q185" s="210">
        <v>53893770</v>
      </c>
      <c r="R185" s="210">
        <v>8413839.1715945993</v>
      </c>
      <c r="S185" s="210">
        <v>3.8537328528976538</v>
      </c>
      <c r="T185" s="210">
        <v>10175880</v>
      </c>
      <c r="U185" s="210">
        <v>77090</v>
      </c>
      <c r="V185" s="210">
        <v>593111.46104271454</v>
      </c>
      <c r="W185" s="211">
        <v>0.9007142857142858</v>
      </c>
      <c r="X185" s="211">
        <v>0.9007142857142858</v>
      </c>
      <c r="Y185" s="211">
        <v>0.9007142857142858</v>
      </c>
      <c r="Z185" s="211">
        <v>0.46842105263157896</v>
      </c>
      <c r="AA185" s="211">
        <v>0.58421052631578951</v>
      </c>
      <c r="AB185" s="211">
        <v>0.60526315789473684</v>
      </c>
      <c r="AC185" s="206">
        <v>178</v>
      </c>
      <c r="AD185" s="206">
        <v>222</v>
      </c>
      <c r="AE185" s="212">
        <v>230</v>
      </c>
      <c r="AF185" s="208">
        <v>5.8</v>
      </c>
      <c r="AG185" s="208">
        <v>5.63</v>
      </c>
      <c r="AH185" s="208">
        <v>5.05</v>
      </c>
      <c r="AI185" s="211">
        <v>1.4</v>
      </c>
      <c r="AJ185" s="211">
        <v>1.54</v>
      </c>
      <c r="AK185" s="211">
        <v>1.57</v>
      </c>
      <c r="AL185" s="211">
        <v>8.75</v>
      </c>
      <c r="AM185" s="211">
        <v>8</v>
      </c>
      <c r="AN185" s="211">
        <v>8.9700000000000006</v>
      </c>
      <c r="AO185" s="211">
        <v>68</v>
      </c>
      <c r="AP185" s="211">
        <v>92.9</v>
      </c>
      <c r="AQ185" s="211">
        <v>115.2</v>
      </c>
      <c r="AR185" s="206">
        <v>31847</v>
      </c>
      <c r="AS185" s="206">
        <v>45925</v>
      </c>
      <c r="AT185" s="206">
        <v>56656</v>
      </c>
      <c r="AU185" s="206">
        <v>60</v>
      </c>
      <c r="AV185" s="206">
        <v>101</v>
      </c>
      <c r="AW185" s="206">
        <v>120</v>
      </c>
      <c r="AX185" s="206">
        <v>1600</v>
      </c>
      <c r="AY185" s="206">
        <v>1500</v>
      </c>
      <c r="AZ185" s="206">
        <v>1900</v>
      </c>
      <c r="BA185" s="206">
        <v>4.6122758194035134</v>
      </c>
      <c r="BB185" s="206">
        <v>4.5590791166687534</v>
      </c>
      <c r="BC185" s="206">
        <v>4.5644184627972111</v>
      </c>
      <c r="BD185" s="206">
        <v>141</v>
      </c>
    </row>
    <row r="186" spans="1:56">
      <c r="A186" s="205">
        <v>185</v>
      </c>
      <c r="B186" s="206" t="s">
        <v>146</v>
      </c>
      <c r="C186" s="206" t="s">
        <v>52</v>
      </c>
      <c r="D186" s="207">
        <v>0.69181999999999999</v>
      </c>
      <c r="E186" s="207">
        <v>0.62109999999999999</v>
      </c>
      <c r="F186" s="207">
        <v>0.45284999999999997</v>
      </c>
      <c r="G186" s="206">
        <v>5</v>
      </c>
      <c r="H186" s="206">
        <v>15</v>
      </c>
      <c r="I186" s="206">
        <v>7</v>
      </c>
      <c r="J186" s="208">
        <v>12.239753032787933</v>
      </c>
      <c r="K186" s="208">
        <v>4.5474938997863719</v>
      </c>
      <c r="L186" s="209">
        <v>0.30500000000000022</v>
      </c>
      <c r="M186" s="209">
        <v>0.33800000000000024</v>
      </c>
      <c r="N186" s="209">
        <v>0.34800000000000025</v>
      </c>
      <c r="O186" s="210">
        <v>30901709.999999989</v>
      </c>
      <c r="P186" s="210">
        <v>39352879.999999993</v>
      </c>
      <c r="Q186" s="210">
        <v>64763719.999999993</v>
      </c>
      <c r="R186" s="210">
        <v>8712954.2627448291</v>
      </c>
      <c r="S186" s="210">
        <v>4.5474938997863719</v>
      </c>
      <c r="T186" s="210">
        <v>10817136</v>
      </c>
      <c r="U186" s="210">
        <v>81948</v>
      </c>
      <c r="V186" s="210">
        <v>564641.45873691747</v>
      </c>
      <c r="W186" s="211">
        <v>0.9007142857142858</v>
      </c>
      <c r="X186" s="211">
        <v>0.9007142857142858</v>
      </c>
      <c r="Y186" s="211">
        <v>0.9007142857142858</v>
      </c>
      <c r="Z186" s="211">
        <v>0.45263157894736844</v>
      </c>
      <c r="AA186" s="211">
        <v>0.56315789473684208</v>
      </c>
      <c r="AB186" s="211">
        <v>0.72631578947368425</v>
      </c>
      <c r="AC186" s="206">
        <v>172</v>
      </c>
      <c r="AD186" s="206">
        <v>214</v>
      </c>
      <c r="AE186" s="212">
        <v>276</v>
      </c>
      <c r="AF186" s="208">
        <v>5.9</v>
      </c>
      <c r="AG186" s="208">
        <v>5.48</v>
      </c>
      <c r="AH186" s="208">
        <v>5.6</v>
      </c>
      <c r="AI186" s="211">
        <v>1.47</v>
      </c>
      <c r="AJ186" s="211">
        <v>1.46</v>
      </c>
      <c r="AK186" s="211">
        <v>1.62</v>
      </c>
      <c r="AL186" s="211">
        <v>9.34</v>
      </c>
      <c r="AM186" s="211">
        <v>9.17</v>
      </c>
      <c r="AN186" s="211">
        <v>9</v>
      </c>
      <c r="AO186" s="211">
        <v>70</v>
      </c>
      <c r="AP186" s="211">
        <v>82.6</v>
      </c>
      <c r="AQ186" s="211">
        <v>128</v>
      </c>
      <c r="AR186" s="206">
        <v>31390</v>
      </c>
      <c r="AS186" s="206">
        <v>40677</v>
      </c>
      <c r="AT186" s="206">
        <v>68601</v>
      </c>
      <c r="AU186" s="206">
        <v>60</v>
      </c>
      <c r="AV186" s="206">
        <v>88</v>
      </c>
      <c r="AW186" s="206">
        <v>174</v>
      </c>
      <c r="AX186" s="206">
        <v>1600</v>
      </c>
      <c r="AY186" s="206">
        <v>1600</v>
      </c>
      <c r="AZ186" s="206">
        <v>1600</v>
      </c>
      <c r="BA186" s="206">
        <v>4.6184746332476987</v>
      </c>
      <c r="BB186" s="206">
        <v>4.5733552173118861</v>
      </c>
      <c r="BC186" s="206">
        <v>4.560264892130526</v>
      </c>
      <c r="BD186" s="206">
        <v>132</v>
      </c>
    </row>
    <row r="187" spans="1:56">
      <c r="A187" s="205">
        <v>186</v>
      </c>
      <c r="B187" s="206" t="s">
        <v>146</v>
      </c>
      <c r="C187" s="206" t="s">
        <v>52</v>
      </c>
      <c r="D187" s="207">
        <v>0.84330000000000005</v>
      </c>
      <c r="E187" s="207">
        <v>0.13814000000000001</v>
      </c>
      <c r="F187" s="207">
        <v>0.51985000000000003</v>
      </c>
      <c r="G187" s="206">
        <v>6</v>
      </c>
      <c r="H187" s="206">
        <v>4</v>
      </c>
      <c r="I187" s="206">
        <v>8</v>
      </c>
      <c r="J187" s="208">
        <v>11.847866519559316</v>
      </c>
      <c r="K187" s="208">
        <v>4.6259644955166932</v>
      </c>
      <c r="L187" s="209">
        <v>0.31000000000000022</v>
      </c>
      <c r="M187" s="209">
        <v>0.34300000000000025</v>
      </c>
      <c r="N187" s="209">
        <v>0.34500000000000025</v>
      </c>
      <c r="O187" s="210">
        <v>31769849.999999996</v>
      </c>
      <c r="P187" s="210">
        <v>44097619.999999993</v>
      </c>
      <c r="Q187" s="210">
        <v>53893770</v>
      </c>
      <c r="R187" s="210">
        <v>7896473.8824211024</v>
      </c>
      <c r="S187" s="210">
        <v>4.6259644955166932</v>
      </c>
      <c r="T187" s="210">
        <v>9743184</v>
      </c>
      <c r="U187" s="210">
        <v>73812</v>
      </c>
      <c r="V187" s="210">
        <v>540840.8171343311</v>
      </c>
      <c r="W187" s="211">
        <v>0.9007142857142858</v>
      </c>
      <c r="X187" s="211">
        <v>0.9007142857142858</v>
      </c>
      <c r="Y187" s="211">
        <v>0.9007142857142858</v>
      </c>
      <c r="Z187" s="211">
        <v>0.43684210526315792</v>
      </c>
      <c r="AA187" s="211">
        <v>0.48947368421052634</v>
      </c>
      <c r="AB187" s="211">
        <v>0.60526315789473684</v>
      </c>
      <c r="AC187" s="206">
        <v>166</v>
      </c>
      <c r="AD187" s="206">
        <v>186</v>
      </c>
      <c r="AE187" s="212">
        <v>230</v>
      </c>
      <c r="AF187" s="208">
        <v>5.5</v>
      </c>
      <c r="AG187" s="208">
        <v>5.0199999999999996</v>
      </c>
      <c r="AH187" s="208">
        <v>5.05</v>
      </c>
      <c r="AI187" s="211">
        <v>1.44</v>
      </c>
      <c r="AJ187" s="211">
        <v>1.52</v>
      </c>
      <c r="AK187" s="211">
        <v>1.57</v>
      </c>
      <c r="AL187" s="211">
        <v>9.34</v>
      </c>
      <c r="AM187" s="211">
        <v>8.07</v>
      </c>
      <c r="AN187" s="211">
        <v>8.9700000000000006</v>
      </c>
      <c r="AO187" s="211">
        <v>70</v>
      </c>
      <c r="AP187" s="211">
        <v>110.9</v>
      </c>
      <c r="AQ187" s="211">
        <v>115.2</v>
      </c>
      <c r="AR187" s="206">
        <v>32344</v>
      </c>
      <c r="AS187" s="206">
        <v>45891</v>
      </c>
      <c r="AT187" s="206">
        <v>56656</v>
      </c>
      <c r="AU187" s="206">
        <v>60</v>
      </c>
      <c r="AV187" s="206">
        <v>90</v>
      </c>
      <c r="AW187" s="206">
        <v>120</v>
      </c>
      <c r="AX187" s="206">
        <v>1600</v>
      </c>
      <c r="AY187" s="206">
        <v>1800</v>
      </c>
      <c r="AZ187" s="206">
        <v>1900</v>
      </c>
      <c r="BA187" s="206">
        <v>4.6110200212233927</v>
      </c>
      <c r="BB187" s="206">
        <v>4.5662800660483782</v>
      </c>
      <c r="BC187" s="206">
        <v>4.5644184627972111</v>
      </c>
      <c r="BD187" s="206">
        <v>133</v>
      </c>
    </row>
    <row r="188" spans="1:56">
      <c r="A188" s="205">
        <v>187</v>
      </c>
      <c r="B188" s="206" t="s">
        <v>146</v>
      </c>
      <c r="C188" s="206" t="s">
        <v>52</v>
      </c>
      <c r="D188" s="207">
        <v>0.75073000000000001</v>
      </c>
      <c r="E188" s="207">
        <v>0.25251000000000001</v>
      </c>
      <c r="F188" s="207">
        <v>0.60934999999999995</v>
      </c>
      <c r="G188" s="206">
        <v>6</v>
      </c>
      <c r="H188" s="206">
        <v>7</v>
      </c>
      <c r="I188" s="206">
        <v>10</v>
      </c>
      <c r="J188" s="208">
        <v>11.013486726286374</v>
      </c>
      <c r="K188" s="208">
        <v>4.332843953418962</v>
      </c>
      <c r="L188" s="209">
        <v>0.31000000000000022</v>
      </c>
      <c r="M188" s="209">
        <v>0.33600000000000024</v>
      </c>
      <c r="N188" s="209">
        <v>0.34100000000000025</v>
      </c>
      <c r="O188" s="210">
        <v>31769849.999999996</v>
      </c>
      <c r="P188" s="210">
        <v>38512950</v>
      </c>
      <c r="Q188" s="210">
        <v>53055660</v>
      </c>
      <c r="R188" s="210">
        <v>8081260.0090673622</v>
      </c>
      <c r="S188" s="210">
        <v>4.332843953418962</v>
      </c>
      <c r="T188" s="210">
        <v>9990816</v>
      </c>
      <c r="U188" s="210">
        <v>75688</v>
      </c>
      <c r="V188" s="210">
        <v>582280.59790640383</v>
      </c>
      <c r="W188" s="211">
        <v>0.9007142857142858</v>
      </c>
      <c r="X188" s="211">
        <v>0.9007142857142858</v>
      </c>
      <c r="Y188" s="211">
        <v>0.9007142857142858</v>
      </c>
      <c r="Z188" s="211">
        <v>0.43684210526315792</v>
      </c>
      <c r="AA188" s="211">
        <v>0.5</v>
      </c>
      <c r="AB188" s="211">
        <v>0.61052631578947369</v>
      </c>
      <c r="AC188" s="206">
        <v>166</v>
      </c>
      <c r="AD188" s="206">
        <v>190</v>
      </c>
      <c r="AE188" s="212">
        <v>232</v>
      </c>
      <c r="AF188" s="208">
        <v>5.5</v>
      </c>
      <c r="AG188" s="208">
        <v>4.8</v>
      </c>
      <c r="AH188" s="208">
        <v>6.4</v>
      </c>
      <c r="AI188" s="211">
        <v>1.44</v>
      </c>
      <c r="AJ188" s="211">
        <v>1.47</v>
      </c>
      <c r="AK188" s="211">
        <v>1.59</v>
      </c>
      <c r="AL188" s="211">
        <v>9.34</v>
      </c>
      <c r="AM188" s="211">
        <v>7.95</v>
      </c>
      <c r="AN188" s="211">
        <v>9.35</v>
      </c>
      <c r="AO188" s="211">
        <v>70</v>
      </c>
      <c r="AP188" s="211">
        <v>79.2</v>
      </c>
      <c r="AQ188" s="211">
        <v>121.5</v>
      </c>
      <c r="AR188" s="206">
        <v>32344</v>
      </c>
      <c r="AS188" s="206">
        <v>39754</v>
      </c>
      <c r="AT188" s="206">
        <v>55735</v>
      </c>
      <c r="AU188" s="206">
        <v>60</v>
      </c>
      <c r="AV188" s="206">
        <v>80</v>
      </c>
      <c r="AW188" s="206">
        <v>120</v>
      </c>
      <c r="AX188" s="206">
        <v>1600</v>
      </c>
      <c r="AY188" s="206">
        <v>1800</v>
      </c>
      <c r="AZ188" s="206">
        <v>1800</v>
      </c>
      <c r="BA188" s="206">
        <v>4.6110200212233927</v>
      </c>
      <c r="BB188" s="206">
        <v>4.5759064953131174</v>
      </c>
      <c r="BC188" s="206">
        <v>4.5696597899048559</v>
      </c>
      <c r="BD188" s="206">
        <v>143</v>
      </c>
    </row>
    <row r="189" spans="1:56">
      <c r="A189" s="205">
        <v>188</v>
      </c>
      <c r="B189" s="206" t="s">
        <v>146</v>
      </c>
      <c r="C189" s="206" t="s">
        <v>52</v>
      </c>
      <c r="D189" s="207">
        <v>0.54603999999999997</v>
      </c>
      <c r="E189" s="207">
        <v>0.67808000000000002</v>
      </c>
      <c r="F189" s="207">
        <v>0.44089</v>
      </c>
      <c r="G189" s="206">
        <v>4</v>
      </c>
      <c r="H189" s="206">
        <v>17</v>
      </c>
      <c r="I189" s="206">
        <v>7</v>
      </c>
      <c r="J189" s="208">
        <v>11.256527220845955</v>
      </c>
      <c r="K189" s="208">
        <v>3.9299722082666788</v>
      </c>
      <c r="L189" s="209">
        <v>0.2870000000000002</v>
      </c>
      <c r="M189" s="209">
        <v>0.33600000000000024</v>
      </c>
      <c r="N189" s="209">
        <v>0.34800000000000025</v>
      </c>
      <c r="O189" s="210">
        <v>24216849.999999993</v>
      </c>
      <c r="P189" s="210">
        <v>36239769.999999993</v>
      </c>
      <c r="Q189" s="210">
        <v>64763719.999999993</v>
      </c>
      <c r="R189" s="210">
        <v>9065615.6501909122</v>
      </c>
      <c r="S189" s="210">
        <v>3.9299722082666788</v>
      </c>
      <c r="T189" s="210">
        <v>10999428.000000002</v>
      </c>
      <c r="U189" s="210">
        <v>83329</v>
      </c>
      <c r="V189" s="210">
        <v>590511.93569642131</v>
      </c>
      <c r="W189" s="211">
        <v>0.9007142857142858</v>
      </c>
      <c r="X189" s="211">
        <v>0.9007142857142858</v>
      </c>
      <c r="Y189" s="211">
        <v>0.9007142857142858</v>
      </c>
      <c r="Z189" s="211">
        <v>0.40526315789473683</v>
      </c>
      <c r="AA189" s="211">
        <v>0.5</v>
      </c>
      <c r="AB189" s="211">
        <v>0.73157894736842111</v>
      </c>
      <c r="AC189" s="206">
        <v>154</v>
      </c>
      <c r="AD189" s="206">
        <v>190</v>
      </c>
      <c r="AE189" s="212">
        <v>278</v>
      </c>
      <c r="AF189" s="208">
        <v>5.8</v>
      </c>
      <c r="AG189" s="208">
        <v>5.8</v>
      </c>
      <c r="AH189" s="208">
        <v>5.6</v>
      </c>
      <c r="AI189" s="211">
        <v>1.1100000000000001</v>
      </c>
      <c r="AJ189" s="211">
        <v>1.49</v>
      </c>
      <c r="AK189" s="211">
        <v>1.62</v>
      </c>
      <c r="AL189" s="211">
        <v>9.3000000000000007</v>
      </c>
      <c r="AM189" s="211">
        <v>8.81</v>
      </c>
      <c r="AN189" s="211">
        <v>9</v>
      </c>
      <c r="AO189" s="211">
        <v>52.3</v>
      </c>
      <c r="AP189" s="211">
        <v>77.5</v>
      </c>
      <c r="AQ189" s="211">
        <v>128</v>
      </c>
      <c r="AR189" s="206">
        <v>24044</v>
      </c>
      <c r="AS189" s="206">
        <v>37256</v>
      </c>
      <c r="AT189" s="206">
        <v>68601</v>
      </c>
      <c r="AU189" s="206">
        <v>44</v>
      </c>
      <c r="AV189" s="206">
        <v>72</v>
      </c>
      <c r="AW189" s="206">
        <v>174</v>
      </c>
      <c r="AX189" s="206">
        <v>1400</v>
      </c>
      <c r="AY189" s="206">
        <v>1800</v>
      </c>
      <c r="AZ189" s="206">
        <v>1600</v>
      </c>
      <c r="BA189" s="206">
        <v>4.6428492801125829</v>
      </c>
      <c r="BB189" s="206">
        <v>4.5758199111332685</v>
      </c>
      <c r="BC189" s="206">
        <v>4.560264892130526</v>
      </c>
      <c r="BD189" s="206">
        <v>139</v>
      </c>
    </row>
    <row r="190" spans="1:56">
      <c r="A190" s="205">
        <v>189</v>
      </c>
      <c r="B190" s="206" t="s">
        <v>146</v>
      </c>
      <c r="C190" s="206" t="s">
        <v>52</v>
      </c>
      <c r="D190" s="207">
        <v>0.62224999999999997</v>
      </c>
      <c r="E190" s="207">
        <v>0.58977999999999997</v>
      </c>
      <c r="F190" s="207">
        <v>0.26423999999999997</v>
      </c>
      <c r="G190" s="206">
        <v>5</v>
      </c>
      <c r="H190" s="206">
        <v>15</v>
      </c>
      <c r="I190" s="206">
        <v>4</v>
      </c>
      <c r="J190" s="208">
        <v>11.884796109207119</v>
      </c>
      <c r="K190" s="208">
        <v>4.028516915146902</v>
      </c>
      <c r="L190" s="209">
        <v>0.30500000000000022</v>
      </c>
      <c r="M190" s="209">
        <v>0.33800000000000024</v>
      </c>
      <c r="N190" s="209">
        <v>0.34800000000000025</v>
      </c>
      <c r="O190" s="210">
        <v>30901709.999999989</v>
      </c>
      <c r="P190" s="210">
        <v>39352879.999999993</v>
      </c>
      <c r="Q190" s="210">
        <v>60775190</v>
      </c>
      <c r="R190" s="210">
        <v>8622184.1471933741</v>
      </c>
      <c r="S190" s="210">
        <v>4.028516915146902</v>
      </c>
      <c r="T190" s="210">
        <v>10513536</v>
      </c>
      <c r="U190" s="210">
        <v>79648</v>
      </c>
      <c r="V190" s="210">
        <v>589457.18094574439</v>
      </c>
      <c r="W190" s="211">
        <v>0.9007142857142858</v>
      </c>
      <c r="X190" s="211">
        <v>0.9007142857142858</v>
      </c>
      <c r="Y190" s="211">
        <v>0.9007142857142858</v>
      </c>
      <c r="Z190" s="211">
        <v>0.45263157894736844</v>
      </c>
      <c r="AA190" s="211">
        <v>0.56315789473684208</v>
      </c>
      <c r="AB190" s="211">
        <v>0.67894736842105263</v>
      </c>
      <c r="AC190" s="206">
        <v>172</v>
      </c>
      <c r="AD190" s="206">
        <v>214</v>
      </c>
      <c r="AE190" s="212">
        <v>258</v>
      </c>
      <c r="AF190" s="208">
        <v>5.9</v>
      </c>
      <c r="AG190" s="208">
        <v>5.48</v>
      </c>
      <c r="AH190" s="208">
        <v>6.25</v>
      </c>
      <c r="AI190" s="211">
        <v>1.47</v>
      </c>
      <c r="AJ190" s="211">
        <v>1.46</v>
      </c>
      <c r="AK190" s="211">
        <v>1.66</v>
      </c>
      <c r="AL190" s="211">
        <v>9.34</v>
      </c>
      <c r="AM190" s="211">
        <v>9.17</v>
      </c>
      <c r="AN190" s="211">
        <v>9.1</v>
      </c>
      <c r="AO190" s="211">
        <v>70</v>
      </c>
      <c r="AP190" s="211">
        <v>82.6</v>
      </c>
      <c r="AQ190" s="211">
        <v>130.30000000000001</v>
      </c>
      <c r="AR190" s="206">
        <v>31390</v>
      </c>
      <c r="AS190" s="206">
        <v>40677</v>
      </c>
      <c r="AT190" s="206">
        <v>64218</v>
      </c>
      <c r="AU190" s="206">
        <v>60</v>
      </c>
      <c r="AV190" s="206">
        <v>88</v>
      </c>
      <c r="AW190" s="206">
        <v>144</v>
      </c>
      <c r="AX190" s="206">
        <v>1600</v>
      </c>
      <c r="AY190" s="206">
        <v>1600</v>
      </c>
      <c r="AZ190" s="206">
        <v>1800</v>
      </c>
      <c r="BA190" s="206">
        <v>4.6184746332476987</v>
      </c>
      <c r="BB190" s="206">
        <v>4.5733552173118861</v>
      </c>
      <c r="BC190" s="206">
        <v>4.560088651606728</v>
      </c>
      <c r="BD190" s="206">
        <v>141</v>
      </c>
    </row>
    <row r="191" spans="1:56">
      <c r="A191" s="205">
        <v>190</v>
      </c>
      <c r="B191" s="206" t="s">
        <v>146</v>
      </c>
      <c r="C191" s="206" t="s">
        <v>52</v>
      </c>
      <c r="D191" s="207">
        <v>0.42903999999999998</v>
      </c>
      <c r="E191" s="207">
        <v>0.95354000000000005</v>
      </c>
      <c r="F191" s="207">
        <v>0.37930000000000003</v>
      </c>
      <c r="G191" s="206">
        <v>4</v>
      </c>
      <c r="H191" s="206">
        <v>23</v>
      </c>
      <c r="I191" s="206">
        <v>6</v>
      </c>
      <c r="J191" s="208">
        <v>11.537546960086429</v>
      </c>
      <c r="K191" s="208">
        <v>4.2749880501594859</v>
      </c>
      <c r="L191" s="209">
        <v>0.2870000000000002</v>
      </c>
      <c r="M191" s="209">
        <v>0.33700000000000024</v>
      </c>
      <c r="N191" s="209">
        <v>0.34900000000000025</v>
      </c>
      <c r="O191" s="210">
        <v>24216849.999999993</v>
      </c>
      <c r="P191" s="210">
        <v>38907889.999999993</v>
      </c>
      <c r="Q191" s="210">
        <v>64699110.000000007</v>
      </c>
      <c r="R191" s="210">
        <v>8811887.8591429647</v>
      </c>
      <c r="S191" s="210">
        <v>4.2749880501594859</v>
      </c>
      <c r="T191" s="210">
        <v>10711272.000000002</v>
      </c>
      <c r="U191" s="210">
        <v>81146</v>
      </c>
      <c r="V191" s="210">
        <v>547533.61321023828</v>
      </c>
      <c r="W191" s="211">
        <v>0.9007142857142858</v>
      </c>
      <c r="X191" s="211">
        <v>0.9007142857142858</v>
      </c>
      <c r="Y191" s="211">
        <v>0.9007142857142858</v>
      </c>
      <c r="Z191" s="211">
        <v>0.40526315789473683</v>
      </c>
      <c r="AA191" s="211">
        <v>0.43684210526315792</v>
      </c>
      <c r="AB191" s="211">
        <v>0.73157894736842111</v>
      </c>
      <c r="AC191" s="206">
        <v>154</v>
      </c>
      <c r="AD191" s="206">
        <v>166</v>
      </c>
      <c r="AE191" s="212">
        <v>278</v>
      </c>
      <c r="AF191" s="208">
        <v>5.8</v>
      </c>
      <c r="AG191" s="208">
        <v>5.6</v>
      </c>
      <c r="AH191" s="208">
        <v>5.3</v>
      </c>
      <c r="AI191" s="211">
        <v>1.1100000000000001</v>
      </c>
      <c r="AJ191" s="211">
        <v>1.43</v>
      </c>
      <c r="AK191" s="211">
        <v>1.57</v>
      </c>
      <c r="AL191" s="211">
        <v>9.3000000000000007</v>
      </c>
      <c r="AM191" s="211">
        <v>7.66</v>
      </c>
      <c r="AN191" s="211">
        <v>9.44</v>
      </c>
      <c r="AO191" s="211">
        <v>52.3</v>
      </c>
      <c r="AP191" s="211">
        <v>102.8</v>
      </c>
      <c r="AQ191" s="211">
        <v>124.6</v>
      </c>
      <c r="AR191" s="206">
        <v>24044</v>
      </c>
      <c r="AS191" s="206">
        <v>40188</v>
      </c>
      <c r="AT191" s="206">
        <v>68530</v>
      </c>
      <c r="AU191" s="206">
        <v>44</v>
      </c>
      <c r="AV191" s="206">
        <v>73</v>
      </c>
      <c r="AW191" s="206">
        <v>174</v>
      </c>
      <c r="AX191" s="206">
        <v>1400</v>
      </c>
      <c r="AY191" s="206">
        <v>1800</v>
      </c>
      <c r="AZ191" s="206">
        <v>1550</v>
      </c>
      <c r="BA191" s="206">
        <v>4.6428492801125829</v>
      </c>
      <c r="BB191" s="206">
        <v>4.5741018095133166</v>
      </c>
      <c r="BC191" s="206">
        <v>4.5589861088269537</v>
      </c>
      <c r="BD191" s="206">
        <v>130</v>
      </c>
    </row>
    <row r="192" spans="1:56">
      <c r="A192" s="205">
        <v>191</v>
      </c>
      <c r="B192" s="206" t="s">
        <v>146</v>
      </c>
      <c r="C192" s="206" t="s">
        <v>52</v>
      </c>
      <c r="D192" s="207">
        <v>0.24263000000000001</v>
      </c>
      <c r="E192" s="207">
        <v>0.87444999999999995</v>
      </c>
      <c r="F192" s="207">
        <v>0.11759</v>
      </c>
      <c r="G192" s="206">
        <v>2</v>
      </c>
      <c r="H192" s="206">
        <v>21</v>
      </c>
      <c r="I192" s="206">
        <v>2</v>
      </c>
      <c r="J192" s="208">
        <v>11.002372242703016</v>
      </c>
      <c r="K192" s="208">
        <v>4.4622963330871741</v>
      </c>
      <c r="L192" s="209">
        <v>0.2840000000000002</v>
      </c>
      <c r="M192" s="209">
        <v>0.34000000000000025</v>
      </c>
      <c r="N192" s="209">
        <v>0.35100000000000026</v>
      </c>
      <c r="O192" s="210">
        <v>24380649.999999996</v>
      </c>
      <c r="P192" s="210">
        <v>39992609.999999993</v>
      </c>
      <c r="Q192" s="210">
        <v>56389900</v>
      </c>
      <c r="R192" s="210">
        <v>7796371.7798869954</v>
      </c>
      <c r="S192" s="210">
        <v>4.4622963330871741</v>
      </c>
      <c r="T192" s="210">
        <v>9661476</v>
      </c>
      <c r="U192" s="210">
        <v>73193</v>
      </c>
      <c r="V192" s="210">
        <v>571051.33209387865</v>
      </c>
      <c r="W192" s="211">
        <v>0.9007142857142858</v>
      </c>
      <c r="X192" s="211">
        <v>0.9007142857142858</v>
      </c>
      <c r="Y192" s="211">
        <v>0.9007142857142858</v>
      </c>
      <c r="Z192" s="211">
        <v>0.44736842105263158</v>
      </c>
      <c r="AA192" s="211">
        <v>0.59473684210526312</v>
      </c>
      <c r="AB192" s="211">
        <v>0.51578947368421058</v>
      </c>
      <c r="AC192" s="206">
        <v>170</v>
      </c>
      <c r="AD192" s="206">
        <v>226</v>
      </c>
      <c r="AE192" s="212">
        <v>196</v>
      </c>
      <c r="AF192" s="208">
        <v>6.2</v>
      </c>
      <c r="AG192" s="208">
        <v>6</v>
      </c>
      <c r="AH192" s="208">
        <v>6.2</v>
      </c>
      <c r="AI192" s="211">
        <v>1.17</v>
      </c>
      <c r="AJ192" s="211">
        <v>1.45</v>
      </c>
      <c r="AK192" s="211">
        <v>1.65</v>
      </c>
      <c r="AL192" s="211">
        <v>9.3000000000000007</v>
      </c>
      <c r="AM192" s="211">
        <v>8.58</v>
      </c>
      <c r="AN192" s="211">
        <v>8.76</v>
      </c>
      <c r="AO192" s="211">
        <v>48.3</v>
      </c>
      <c r="AP192" s="211">
        <v>96</v>
      </c>
      <c r="AQ192" s="211">
        <v>120</v>
      </c>
      <c r="AR192" s="206">
        <v>24224</v>
      </c>
      <c r="AS192" s="206">
        <v>41380</v>
      </c>
      <c r="AT192" s="206">
        <v>59399</v>
      </c>
      <c r="AU192" s="206">
        <v>50</v>
      </c>
      <c r="AV192" s="206">
        <v>100</v>
      </c>
      <c r="AW192" s="206">
        <v>112</v>
      </c>
      <c r="AX192" s="206">
        <v>1400</v>
      </c>
      <c r="AY192" s="206">
        <v>1000</v>
      </c>
      <c r="AZ192" s="206">
        <v>2200</v>
      </c>
      <c r="BA192" s="206">
        <v>4.6466199198699849</v>
      </c>
      <c r="BB192" s="206">
        <v>4.5700911217840714</v>
      </c>
      <c r="BC192" s="206">
        <v>4.5556065086865107</v>
      </c>
      <c r="BD192" s="206">
        <v>141</v>
      </c>
    </row>
    <row r="193" spans="1:56">
      <c r="A193" s="205">
        <v>192</v>
      </c>
      <c r="B193" s="206" t="s">
        <v>146</v>
      </c>
      <c r="C193" s="206" t="s">
        <v>52</v>
      </c>
      <c r="D193" s="207">
        <v>0.31522</v>
      </c>
      <c r="E193" s="207">
        <v>0.57054000000000005</v>
      </c>
      <c r="F193" s="207">
        <v>0.13886000000000001</v>
      </c>
      <c r="G193" s="206">
        <v>3</v>
      </c>
      <c r="H193" s="206">
        <v>14</v>
      </c>
      <c r="I193" s="206">
        <v>3</v>
      </c>
      <c r="J193" s="208">
        <v>12.479088873524868</v>
      </c>
      <c r="K193" s="208">
        <v>4.0011117459322119</v>
      </c>
      <c r="L193" s="209">
        <v>0.2930000000000002</v>
      </c>
      <c r="M193" s="209">
        <v>0.35800000000000026</v>
      </c>
      <c r="N193" s="209">
        <v>0.34700000000000025</v>
      </c>
      <c r="O193" s="210">
        <v>25738369.999999996</v>
      </c>
      <c r="P193" s="210">
        <v>47381809.999999993</v>
      </c>
      <c r="Q193" s="210">
        <v>59453869.999999993</v>
      </c>
      <c r="R193" s="210">
        <v>8658701.7623370588</v>
      </c>
      <c r="S193" s="210">
        <v>4.0011117459322119</v>
      </c>
      <c r="T193" s="210">
        <v>10488984</v>
      </c>
      <c r="U193" s="210">
        <v>79462</v>
      </c>
      <c r="V193" s="210">
        <v>575675.69303642877</v>
      </c>
      <c r="W193" s="211">
        <v>0.9007142857142858</v>
      </c>
      <c r="X193" s="211">
        <v>0.9007142857142858</v>
      </c>
      <c r="Y193" s="211">
        <v>0.9007142857142858</v>
      </c>
      <c r="Z193" s="211">
        <v>0.43684210526315792</v>
      </c>
      <c r="AA193" s="211">
        <v>0.58947368421052626</v>
      </c>
      <c r="AB193" s="211">
        <v>0.67894736842105263</v>
      </c>
      <c r="AC193" s="206">
        <v>166</v>
      </c>
      <c r="AD193" s="206">
        <v>224</v>
      </c>
      <c r="AE193" s="212">
        <v>258</v>
      </c>
      <c r="AF193" s="208">
        <v>6.2</v>
      </c>
      <c r="AG193" s="208">
        <v>5.47</v>
      </c>
      <c r="AH193" s="208">
        <v>6.2</v>
      </c>
      <c r="AI193" s="211">
        <v>1.17</v>
      </c>
      <c r="AJ193" s="211">
        <v>1.55</v>
      </c>
      <c r="AK193" s="211">
        <v>1.66</v>
      </c>
      <c r="AL193" s="211">
        <v>9.3000000000000007</v>
      </c>
      <c r="AM193" s="211">
        <v>8.43</v>
      </c>
      <c r="AN193" s="211">
        <v>9.1</v>
      </c>
      <c r="AO193" s="211">
        <v>52.3</v>
      </c>
      <c r="AP193" s="211">
        <v>100</v>
      </c>
      <c r="AQ193" s="211">
        <v>120.3</v>
      </c>
      <c r="AR193" s="206">
        <v>25716</v>
      </c>
      <c r="AS193" s="206">
        <v>49500</v>
      </c>
      <c r="AT193" s="206">
        <v>62766</v>
      </c>
      <c r="AU193" s="206">
        <v>50</v>
      </c>
      <c r="AV193" s="206">
        <v>104</v>
      </c>
      <c r="AW193" s="206">
        <v>144</v>
      </c>
      <c r="AX193" s="206">
        <v>1400</v>
      </c>
      <c r="AY193" s="206">
        <v>1900</v>
      </c>
      <c r="AZ193" s="206">
        <v>1800</v>
      </c>
      <c r="BA193" s="206">
        <v>4.6348929887801233</v>
      </c>
      <c r="BB193" s="206">
        <v>4.5456424618977813</v>
      </c>
      <c r="BC193" s="206">
        <v>4.5607926996931729</v>
      </c>
      <c r="BD193" s="206">
        <v>136</v>
      </c>
    </row>
    <row r="194" spans="1:56">
      <c r="A194" s="205">
        <v>193</v>
      </c>
      <c r="B194" s="206" t="s">
        <v>146</v>
      </c>
      <c r="C194" s="206" t="s">
        <v>52</v>
      </c>
      <c r="D194" s="207">
        <v>0.48687000000000002</v>
      </c>
      <c r="E194" s="207">
        <v>0.54434000000000005</v>
      </c>
      <c r="F194" s="207">
        <v>0.39624999999999999</v>
      </c>
      <c r="G194" s="206">
        <v>4</v>
      </c>
      <c r="H194" s="206">
        <v>14</v>
      </c>
      <c r="I194" s="206">
        <v>6</v>
      </c>
      <c r="J194" s="208">
        <v>12.896108179511334</v>
      </c>
      <c r="K194" s="208">
        <v>4.3845708982413747</v>
      </c>
      <c r="L194" s="209">
        <v>0.2870000000000002</v>
      </c>
      <c r="M194" s="209">
        <v>0.36000000000000026</v>
      </c>
      <c r="N194" s="209">
        <v>0.34900000000000025</v>
      </c>
      <c r="O194" s="210">
        <v>24216849.999999993</v>
      </c>
      <c r="P194" s="210">
        <v>47381809.999999993</v>
      </c>
      <c r="Q194" s="210">
        <v>64699110.000000007</v>
      </c>
      <c r="R194" s="210">
        <v>8828376.0878503229</v>
      </c>
      <c r="S194" s="210">
        <v>4.3845708982413747</v>
      </c>
      <c r="T194" s="210">
        <v>10806972</v>
      </c>
      <c r="U194" s="210">
        <v>81871</v>
      </c>
      <c r="V194" s="210">
        <v>551188.20501799963</v>
      </c>
      <c r="W194" s="211">
        <v>0.9007142857142858</v>
      </c>
      <c r="X194" s="211">
        <v>0.9007142857142858</v>
      </c>
      <c r="Y194" s="211">
        <v>0.9007142857142858</v>
      </c>
      <c r="Z194" s="211">
        <v>0.40526315789473683</v>
      </c>
      <c r="AA194" s="211">
        <v>0.58947368421052626</v>
      </c>
      <c r="AB194" s="211">
        <v>0.72105263157894739</v>
      </c>
      <c r="AC194" s="206">
        <v>154</v>
      </c>
      <c r="AD194" s="206">
        <v>224</v>
      </c>
      <c r="AE194" s="212">
        <v>274</v>
      </c>
      <c r="AF194" s="208">
        <v>5.8</v>
      </c>
      <c r="AG194" s="208">
        <v>5.47</v>
      </c>
      <c r="AH194" s="208">
        <v>5.3</v>
      </c>
      <c r="AI194" s="211">
        <v>1.1100000000000001</v>
      </c>
      <c r="AJ194" s="211">
        <v>1.55</v>
      </c>
      <c r="AK194" s="211">
        <v>1.57</v>
      </c>
      <c r="AL194" s="211">
        <v>9.3000000000000007</v>
      </c>
      <c r="AM194" s="211">
        <v>8.43</v>
      </c>
      <c r="AN194" s="211">
        <v>9.44</v>
      </c>
      <c r="AO194" s="211">
        <v>52.3</v>
      </c>
      <c r="AP194" s="211">
        <v>100</v>
      </c>
      <c r="AQ194" s="211">
        <v>124.6</v>
      </c>
      <c r="AR194" s="206">
        <v>24044</v>
      </c>
      <c r="AS194" s="206">
        <v>49500</v>
      </c>
      <c r="AT194" s="206">
        <v>68530</v>
      </c>
      <c r="AU194" s="206">
        <v>44</v>
      </c>
      <c r="AV194" s="206">
        <v>104</v>
      </c>
      <c r="AW194" s="206">
        <v>174</v>
      </c>
      <c r="AX194" s="206">
        <v>1400</v>
      </c>
      <c r="AY194" s="206">
        <v>1900</v>
      </c>
      <c r="AZ194" s="206">
        <v>1550</v>
      </c>
      <c r="BA194" s="206">
        <v>4.6428492801125829</v>
      </c>
      <c r="BB194" s="206">
        <v>4.5426806732999356</v>
      </c>
      <c r="BC194" s="206">
        <v>4.5589861088269537</v>
      </c>
      <c r="BD194" s="206">
        <v>127</v>
      </c>
    </row>
    <row r="195" spans="1:56">
      <c r="A195" s="205">
        <v>194</v>
      </c>
      <c r="B195" s="206" t="s">
        <v>146</v>
      </c>
      <c r="C195" s="206" t="s">
        <v>52</v>
      </c>
      <c r="D195" s="207">
        <v>0.71975999999999996</v>
      </c>
      <c r="E195" s="207">
        <v>0.53863000000000005</v>
      </c>
      <c r="F195" s="207">
        <v>0</v>
      </c>
      <c r="G195" s="208" t="s">
        <v>182</v>
      </c>
      <c r="H195" s="208" t="s">
        <v>182</v>
      </c>
      <c r="I195" s="208" t="s">
        <v>182</v>
      </c>
      <c r="J195" s="208" t="s">
        <v>183</v>
      </c>
      <c r="K195" s="208" t="s">
        <v>183</v>
      </c>
      <c r="L195" s="209" t="s">
        <v>183</v>
      </c>
      <c r="M195" s="209" t="s">
        <v>183</v>
      </c>
      <c r="N195" s="209" t="s">
        <v>183</v>
      </c>
      <c r="O195" s="210" t="s">
        <v>183</v>
      </c>
      <c r="P195" s="210" t="s">
        <v>183</v>
      </c>
      <c r="Q195" s="210" t="s">
        <v>183</v>
      </c>
      <c r="R195" s="210" t="s">
        <v>183</v>
      </c>
      <c r="S195" s="210" t="s">
        <v>183</v>
      </c>
      <c r="T195" s="210" t="s">
        <v>183</v>
      </c>
      <c r="U195" s="210" t="s">
        <v>183</v>
      </c>
      <c r="V195" s="210" t="s">
        <v>183</v>
      </c>
      <c r="W195" s="211" t="s">
        <v>183</v>
      </c>
      <c r="X195" s="211" t="s">
        <v>183</v>
      </c>
      <c r="Y195" s="211" t="s">
        <v>183</v>
      </c>
      <c r="Z195" s="211" t="s">
        <v>183</v>
      </c>
      <c r="AA195" s="211" t="s">
        <v>183</v>
      </c>
      <c r="AB195" s="211" t="s">
        <v>183</v>
      </c>
      <c r="AC195" s="206" t="s">
        <v>183</v>
      </c>
      <c r="AD195" s="206" t="s">
        <v>183</v>
      </c>
      <c r="AE195" s="212" t="s">
        <v>183</v>
      </c>
      <c r="AF195" s="208" t="s">
        <v>183</v>
      </c>
      <c r="AG195" s="208" t="s">
        <v>183</v>
      </c>
      <c r="AH195" s="208" t="s">
        <v>183</v>
      </c>
      <c r="AI195" s="211" t="s">
        <v>183</v>
      </c>
      <c r="AJ195" s="211" t="s">
        <v>183</v>
      </c>
      <c r="AK195" s="211" t="s">
        <v>183</v>
      </c>
      <c r="AL195" s="211" t="s">
        <v>183</v>
      </c>
      <c r="AM195" s="211" t="s">
        <v>183</v>
      </c>
      <c r="AN195" s="211" t="s">
        <v>183</v>
      </c>
      <c r="AO195" s="211" t="s">
        <v>183</v>
      </c>
      <c r="AP195" s="211" t="s">
        <v>183</v>
      </c>
      <c r="AQ195" s="211" t="s">
        <v>183</v>
      </c>
      <c r="AR195" s="206" t="s">
        <v>183</v>
      </c>
      <c r="AS195" s="206" t="s">
        <v>183</v>
      </c>
      <c r="AT195" s="206" t="s">
        <v>183</v>
      </c>
      <c r="AU195" s="206" t="s">
        <v>183</v>
      </c>
      <c r="AV195" s="206" t="s">
        <v>183</v>
      </c>
      <c r="AW195" s="206" t="s">
        <v>183</v>
      </c>
      <c r="AX195" s="206" t="s">
        <v>183</v>
      </c>
      <c r="AY195" s="206" t="s">
        <v>183</v>
      </c>
      <c r="AZ195" s="206" t="s">
        <v>183</v>
      </c>
      <c r="BA195" s="206" t="s">
        <v>183</v>
      </c>
      <c r="BB195" s="206" t="s">
        <v>183</v>
      </c>
      <c r="BC195" s="206" t="s">
        <v>183</v>
      </c>
      <c r="BD195" s="206" t="s">
        <v>183</v>
      </c>
    </row>
    <row r="196" spans="1:56">
      <c r="A196" s="205">
        <v>195</v>
      </c>
      <c r="B196" s="206" t="s">
        <v>146</v>
      </c>
      <c r="C196" s="206" t="s">
        <v>52</v>
      </c>
      <c r="D196" s="207">
        <v>0.72577999999999998</v>
      </c>
      <c r="E196" s="207">
        <v>0.84972000000000003</v>
      </c>
      <c r="F196" s="207">
        <v>0.66762999999999995</v>
      </c>
      <c r="G196" s="206">
        <v>6</v>
      </c>
      <c r="H196" s="206">
        <v>21</v>
      </c>
      <c r="I196" s="206">
        <v>11</v>
      </c>
      <c r="J196" s="208">
        <v>11.788578100974837</v>
      </c>
      <c r="K196" s="208">
        <v>4.0646772930850377</v>
      </c>
      <c r="L196" s="209">
        <v>0.31000000000000022</v>
      </c>
      <c r="M196" s="209">
        <v>0.33500000000000024</v>
      </c>
      <c r="N196" s="209">
        <v>0.35000000000000026</v>
      </c>
      <c r="O196" s="210">
        <v>31769849.999999996</v>
      </c>
      <c r="P196" s="210">
        <v>39992609.999999993</v>
      </c>
      <c r="Q196" s="210">
        <v>57064210</v>
      </c>
      <c r="R196" s="210">
        <v>7951490.2383062653</v>
      </c>
      <c r="S196" s="210">
        <v>4.0646772930850377</v>
      </c>
      <c r="T196" s="210">
        <v>9574356</v>
      </c>
      <c r="U196" s="210">
        <v>72533</v>
      </c>
      <c r="V196" s="210">
        <v>550453.81502353947</v>
      </c>
      <c r="W196" s="211">
        <v>0.9007142857142858</v>
      </c>
      <c r="X196" s="211">
        <v>0.9007142857142858</v>
      </c>
      <c r="Y196" s="211">
        <v>0.9007142857142858</v>
      </c>
      <c r="Z196" s="211">
        <v>0.43684210526315792</v>
      </c>
      <c r="AA196" s="211">
        <v>0.59473684210526312</v>
      </c>
      <c r="AB196" s="211">
        <v>0.58421052631578951</v>
      </c>
      <c r="AC196" s="206">
        <v>166</v>
      </c>
      <c r="AD196" s="206">
        <v>226</v>
      </c>
      <c r="AE196" s="212">
        <v>222</v>
      </c>
      <c r="AF196" s="208">
        <v>5.5</v>
      </c>
      <c r="AG196" s="208">
        <v>6</v>
      </c>
      <c r="AH196" s="208">
        <v>5.95</v>
      </c>
      <c r="AI196" s="211">
        <v>1.44</v>
      </c>
      <c r="AJ196" s="211">
        <v>1.45</v>
      </c>
      <c r="AK196" s="211">
        <v>1.69</v>
      </c>
      <c r="AL196" s="211">
        <v>9.34</v>
      </c>
      <c r="AM196" s="211">
        <v>8.58</v>
      </c>
      <c r="AN196" s="211">
        <v>8.7200000000000006</v>
      </c>
      <c r="AO196" s="211">
        <v>70</v>
      </c>
      <c r="AP196" s="211">
        <v>96</v>
      </c>
      <c r="AQ196" s="211">
        <v>108.2</v>
      </c>
      <c r="AR196" s="206">
        <v>32344</v>
      </c>
      <c r="AS196" s="206">
        <v>41380</v>
      </c>
      <c r="AT196" s="206">
        <v>60140</v>
      </c>
      <c r="AU196" s="206">
        <v>60</v>
      </c>
      <c r="AV196" s="206">
        <v>100</v>
      </c>
      <c r="AW196" s="206">
        <v>126</v>
      </c>
      <c r="AX196" s="206">
        <v>1600</v>
      </c>
      <c r="AY196" s="206">
        <v>1000</v>
      </c>
      <c r="AZ196" s="206">
        <v>1600</v>
      </c>
      <c r="BA196" s="206">
        <v>4.6110200212233927</v>
      </c>
      <c r="BB196" s="206">
        <v>4.5764775028929776</v>
      </c>
      <c r="BC196" s="206">
        <v>4.5564661915499665</v>
      </c>
      <c r="BD196" s="206">
        <v>133</v>
      </c>
    </row>
    <row r="197" spans="1:56">
      <c r="A197" s="205">
        <v>196</v>
      </c>
      <c r="B197" s="206" t="s">
        <v>146</v>
      </c>
      <c r="C197" s="206" t="s">
        <v>52</v>
      </c>
      <c r="D197" s="207">
        <v>1</v>
      </c>
      <c r="E197" s="207">
        <v>5.5059999999999998E-2</v>
      </c>
      <c r="F197" s="207">
        <v>0.20934</v>
      </c>
      <c r="G197" s="206">
        <v>7</v>
      </c>
      <c r="H197" s="206">
        <v>2</v>
      </c>
      <c r="I197" s="206">
        <v>4</v>
      </c>
      <c r="J197" s="208">
        <v>13.22236737173354</v>
      </c>
      <c r="K197" s="208">
        <v>4.065745981381987</v>
      </c>
      <c r="L197" s="209">
        <v>0.30900000000000022</v>
      </c>
      <c r="M197" s="209">
        <v>0.35200000000000026</v>
      </c>
      <c r="N197" s="209">
        <v>0.34800000000000025</v>
      </c>
      <c r="O197" s="210">
        <v>31317579.999999996</v>
      </c>
      <c r="P197" s="210">
        <v>49117180</v>
      </c>
      <c r="Q197" s="210">
        <v>60775190</v>
      </c>
      <c r="R197" s="210">
        <v>8515418.429019874</v>
      </c>
      <c r="S197" s="210">
        <v>4.065745981381987</v>
      </c>
      <c r="T197" s="210">
        <v>10248612</v>
      </c>
      <c r="U197" s="210">
        <v>77641</v>
      </c>
      <c r="V197" s="210">
        <v>549054.81896324491</v>
      </c>
      <c r="W197" s="211">
        <v>0.9007142857142858</v>
      </c>
      <c r="X197" s="211">
        <v>0.9007142857142858</v>
      </c>
      <c r="Y197" s="211">
        <v>0.9007142857142858</v>
      </c>
      <c r="Z197" s="211">
        <v>0.46842105263157896</v>
      </c>
      <c r="AA197" s="211">
        <v>0.49473684210526314</v>
      </c>
      <c r="AB197" s="211">
        <v>0.67894736842105263</v>
      </c>
      <c r="AC197" s="206">
        <v>178</v>
      </c>
      <c r="AD197" s="206">
        <v>188</v>
      </c>
      <c r="AE197" s="212">
        <v>258</v>
      </c>
      <c r="AF197" s="208">
        <v>5.8</v>
      </c>
      <c r="AG197" s="208">
        <v>5.71</v>
      </c>
      <c r="AH197" s="208">
        <v>6.25</v>
      </c>
      <c r="AI197" s="211">
        <v>1.4</v>
      </c>
      <c r="AJ197" s="211">
        <v>1.51</v>
      </c>
      <c r="AK197" s="211">
        <v>1.66</v>
      </c>
      <c r="AL197" s="211">
        <v>8.75</v>
      </c>
      <c r="AM197" s="211">
        <v>8.56</v>
      </c>
      <c r="AN197" s="211">
        <v>9.1</v>
      </c>
      <c r="AO197" s="211">
        <v>68</v>
      </c>
      <c r="AP197" s="211">
        <v>125.2</v>
      </c>
      <c r="AQ197" s="211">
        <v>130.30000000000001</v>
      </c>
      <c r="AR197" s="206">
        <v>31847</v>
      </c>
      <c r="AS197" s="206">
        <v>51407</v>
      </c>
      <c r="AT197" s="206">
        <v>64218</v>
      </c>
      <c r="AU197" s="206">
        <v>60</v>
      </c>
      <c r="AV197" s="206">
        <v>92</v>
      </c>
      <c r="AW197" s="206">
        <v>144</v>
      </c>
      <c r="AX197" s="206">
        <v>1600</v>
      </c>
      <c r="AY197" s="206">
        <v>2200</v>
      </c>
      <c r="AZ197" s="206">
        <v>1800</v>
      </c>
      <c r="BA197" s="206">
        <v>4.6122758194035134</v>
      </c>
      <c r="BB197" s="206">
        <v>4.5537051818468397</v>
      </c>
      <c r="BC197" s="206">
        <v>4.560088651606728</v>
      </c>
      <c r="BD197" s="206">
        <v>131</v>
      </c>
    </row>
    <row r="198" spans="1:56">
      <c r="A198" s="205">
        <v>197</v>
      </c>
      <c r="B198" s="206" t="s">
        <v>146</v>
      </c>
      <c r="C198" s="206" t="s">
        <v>52</v>
      </c>
      <c r="D198" s="207">
        <v>0.58513999999999999</v>
      </c>
      <c r="E198" s="207">
        <v>0.71338000000000001</v>
      </c>
      <c r="F198" s="207">
        <v>0.21396999999999999</v>
      </c>
      <c r="G198" s="208" t="s">
        <v>182</v>
      </c>
      <c r="H198" s="208" t="s">
        <v>182</v>
      </c>
      <c r="I198" s="208" t="s">
        <v>182</v>
      </c>
      <c r="J198" s="208" t="s">
        <v>183</v>
      </c>
      <c r="K198" s="208" t="s">
        <v>183</v>
      </c>
      <c r="L198" s="209" t="s">
        <v>183</v>
      </c>
      <c r="M198" s="209" t="s">
        <v>183</v>
      </c>
      <c r="N198" s="209" t="s">
        <v>183</v>
      </c>
      <c r="O198" s="210" t="s">
        <v>183</v>
      </c>
      <c r="P198" s="210" t="s">
        <v>183</v>
      </c>
      <c r="Q198" s="210" t="s">
        <v>183</v>
      </c>
      <c r="R198" s="210" t="s">
        <v>183</v>
      </c>
      <c r="S198" s="210" t="s">
        <v>183</v>
      </c>
      <c r="T198" s="210" t="s">
        <v>183</v>
      </c>
      <c r="U198" s="210" t="s">
        <v>183</v>
      </c>
      <c r="V198" s="210" t="s">
        <v>183</v>
      </c>
      <c r="W198" s="211" t="s">
        <v>183</v>
      </c>
      <c r="X198" s="211" t="s">
        <v>183</v>
      </c>
      <c r="Y198" s="211" t="s">
        <v>183</v>
      </c>
      <c r="Z198" s="211" t="s">
        <v>183</v>
      </c>
      <c r="AA198" s="211" t="s">
        <v>183</v>
      </c>
      <c r="AB198" s="211" t="s">
        <v>183</v>
      </c>
      <c r="AC198" s="206" t="s">
        <v>183</v>
      </c>
      <c r="AD198" s="206" t="s">
        <v>183</v>
      </c>
      <c r="AE198" s="212" t="s">
        <v>183</v>
      </c>
      <c r="AF198" s="208" t="s">
        <v>183</v>
      </c>
      <c r="AG198" s="208" t="s">
        <v>183</v>
      </c>
      <c r="AH198" s="208" t="s">
        <v>183</v>
      </c>
      <c r="AI198" s="211" t="s">
        <v>183</v>
      </c>
      <c r="AJ198" s="211" t="s">
        <v>183</v>
      </c>
      <c r="AK198" s="211" t="s">
        <v>183</v>
      </c>
      <c r="AL198" s="211" t="s">
        <v>183</v>
      </c>
      <c r="AM198" s="211" t="s">
        <v>183</v>
      </c>
      <c r="AN198" s="211" t="s">
        <v>183</v>
      </c>
      <c r="AO198" s="211" t="s">
        <v>183</v>
      </c>
      <c r="AP198" s="211" t="s">
        <v>183</v>
      </c>
      <c r="AQ198" s="211" t="s">
        <v>183</v>
      </c>
      <c r="AR198" s="206" t="s">
        <v>183</v>
      </c>
      <c r="AS198" s="206" t="s">
        <v>183</v>
      </c>
      <c r="AT198" s="206" t="s">
        <v>183</v>
      </c>
      <c r="AU198" s="206" t="s">
        <v>183</v>
      </c>
      <c r="AV198" s="206" t="s">
        <v>183</v>
      </c>
      <c r="AW198" s="206" t="s">
        <v>183</v>
      </c>
      <c r="AX198" s="206" t="s">
        <v>183</v>
      </c>
      <c r="AY198" s="206" t="s">
        <v>183</v>
      </c>
      <c r="AZ198" s="206" t="s">
        <v>183</v>
      </c>
      <c r="BA198" s="206" t="s">
        <v>183</v>
      </c>
      <c r="BB198" s="206" t="s">
        <v>183</v>
      </c>
      <c r="BC198" s="206" t="s">
        <v>183</v>
      </c>
      <c r="BD198" s="206" t="s">
        <v>183</v>
      </c>
    </row>
    <row r="199" spans="1:56">
      <c r="A199" s="205">
        <v>198</v>
      </c>
      <c r="B199" s="206" t="s">
        <v>146</v>
      </c>
      <c r="C199" s="206" t="s">
        <v>52</v>
      </c>
      <c r="D199" s="207">
        <v>0.63870000000000005</v>
      </c>
      <c r="E199" s="207">
        <v>0.68835999999999997</v>
      </c>
      <c r="F199" s="207">
        <v>0.12856999999999999</v>
      </c>
      <c r="G199" s="206">
        <v>5</v>
      </c>
      <c r="H199" s="206">
        <v>17</v>
      </c>
      <c r="I199" s="206">
        <v>2</v>
      </c>
      <c r="J199" s="208">
        <v>11.125085219569458</v>
      </c>
      <c r="K199" s="208">
        <v>3.8104651567640757</v>
      </c>
      <c r="L199" s="209">
        <v>0.30500000000000022</v>
      </c>
      <c r="M199" s="209">
        <v>0.32800000000000024</v>
      </c>
      <c r="N199" s="209">
        <v>0.35100000000000026</v>
      </c>
      <c r="O199" s="210">
        <v>30901709.999999989</v>
      </c>
      <c r="P199" s="210">
        <v>36239769.999999993</v>
      </c>
      <c r="Q199" s="210">
        <v>56389900</v>
      </c>
      <c r="R199" s="210">
        <v>7676701.8098899154</v>
      </c>
      <c r="S199" s="210">
        <v>3.8104651567640757</v>
      </c>
      <c r="T199" s="210">
        <v>9175848</v>
      </c>
      <c r="U199" s="210">
        <v>69514</v>
      </c>
      <c r="V199" s="210">
        <v>565970.3904917757</v>
      </c>
      <c r="W199" s="211">
        <v>0.9007142857142858</v>
      </c>
      <c r="X199" s="211">
        <v>0.9007142857142858</v>
      </c>
      <c r="Y199" s="211">
        <v>0.9007142857142858</v>
      </c>
      <c r="Z199" s="211">
        <v>0.45263157894736844</v>
      </c>
      <c r="AA199" s="211">
        <v>0.5</v>
      </c>
      <c r="AB199" s="211">
        <v>0.5368421052631579</v>
      </c>
      <c r="AC199" s="206">
        <v>172</v>
      </c>
      <c r="AD199" s="206">
        <v>190</v>
      </c>
      <c r="AE199" s="212">
        <v>204</v>
      </c>
      <c r="AF199" s="208">
        <v>5.9</v>
      </c>
      <c r="AG199" s="208">
        <v>5.8</v>
      </c>
      <c r="AH199" s="208">
        <v>6.2</v>
      </c>
      <c r="AI199" s="211">
        <v>1.47</v>
      </c>
      <c r="AJ199" s="211">
        <v>1.49</v>
      </c>
      <c r="AK199" s="211">
        <v>1.65</v>
      </c>
      <c r="AL199" s="211">
        <v>9.34</v>
      </c>
      <c r="AM199" s="211">
        <v>8.81</v>
      </c>
      <c r="AN199" s="211">
        <v>8.76</v>
      </c>
      <c r="AO199" s="211">
        <v>70</v>
      </c>
      <c r="AP199" s="211">
        <v>77.5</v>
      </c>
      <c r="AQ199" s="211">
        <v>120</v>
      </c>
      <c r="AR199" s="206">
        <v>31390</v>
      </c>
      <c r="AS199" s="206">
        <v>37256</v>
      </c>
      <c r="AT199" s="206">
        <v>59399</v>
      </c>
      <c r="AU199" s="206">
        <v>60</v>
      </c>
      <c r="AV199" s="206">
        <v>72</v>
      </c>
      <c r="AW199" s="206">
        <v>112</v>
      </c>
      <c r="AX199" s="206">
        <v>1600</v>
      </c>
      <c r="AY199" s="206">
        <v>1800</v>
      </c>
      <c r="AZ199" s="206">
        <v>2200</v>
      </c>
      <c r="BA199" s="206">
        <v>4.6184746332476987</v>
      </c>
      <c r="BB199" s="206">
        <v>4.5873006035131549</v>
      </c>
      <c r="BC199" s="206">
        <v>4.5556065086865107</v>
      </c>
      <c r="BD199" s="206">
        <v>139</v>
      </c>
    </row>
    <row r="200" spans="1:56">
      <c r="A200" s="205">
        <v>199</v>
      </c>
      <c r="B200" s="206" t="s">
        <v>146</v>
      </c>
      <c r="C200" s="206" t="s">
        <v>52</v>
      </c>
      <c r="D200" s="207">
        <v>0.72652000000000005</v>
      </c>
      <c r="E200" s="207">
        <v>0.60126000000000002</v>
      </c>
      <c r="F200" s="207">
        <v>0.21179999999999999</v>
      </c>
      <c r="G200" s="206">
        <v>6</v>
      </c>
      <c r="H200" s="206">
        <v>15</v>
      </c>
      <c r="I200" s="206">
        <v>4</v>
      </c>
      <c r="J200" s="208">
        <v>12.032751069041607</v>
      </c>
      <c r="K200" s="208">
        <v>4.0363773592417926</v>
      </c>
      <c r="L200" s="209">
        <v>0.31000000000000022</v>
      </c>
      <c r="M200" s="209">
        <v>0.33800000000000024</v>
      </c>
      <c r="N200" s="209">
        <v>0.34800000000000025</v>
      </c>
      <c r="O200" s="210">
        <v>31769849.999999996</v>
      </c>
      <c r="P200" s="210">
        <v>39352879.999999993</v>
      </c>
      <c r="Q200" s="210">
        <v>60775190</v>
      </c>
      <c r="R200" s="210">
        <v>8584915.2515780479</v>
      </c>
      <c r="S200" s="210">
        <v>4.0363773592417926</v>
      </c>
      <c r="T200" s="210">
        <v>10447404</v>
      </c>
      <c r="U200" s="210">
        <v>79147</v>
      </c>
      <c r="V200" s="210">
        <v>582998.5013530961</v>
      </c>
      <c r="W200" s="211">
        <v>0.9007142857142858</v>
      </c>
      <c r="X200" s="211">
        <v>0.9007142857142858</v>
      </c>
      <c r="Y200" s="211">
        <v>0.9007142857142858</v>
      </c>
      <c r="Z200" s="211">
        <v>0.43684210526315792</v>
      </c>
      <c r="AA200" s="211">
        <v>0.56315789473684208</v>
      </c>
      <c r="AB200" s="211">
        <v>0.67894736842105263</v>
      </c>
      <c r="AC200" s="206">
        <v>166</v>
      </c>
      <c r="AD200" s="206">
        <v>214</v>
      </c>
      <c r="AE200" s="212">
        <v>258</v>
      </c>
      <c r="AF200" s="208">
        <v>5.5</v>
      </c>
      <c r="AG200" s="208">
        <v>5.48</v>
      </c>
      <c r="AH200" s="208">
        <v>6.25</v>
      </c>
      <c r="AI200" s="211">
        <v>1.44</v>
      </c>
      <c r="AJ200" s="211">
        <v>1.46</v>
      </c>
      <c r="AK200" s="211">
        <v>1.66</v>
      </c>
      <c r="AL200" s="211">
        <v>9.34</v>
      </c>
      <c r="AM200" s="211">
        <v>9.17</v>
      </c>
      <c r="AN200" s="211">
        <v>9.1</v>
      </c>
      <c r="AO200" s="211">
        <v>70</v>
      </c>
      <c r="AP200" s="211">
        <v>82.6</v>
      </c>
      <c r="AQ200" s="211">
        <v>130.30000000000001</v>
      </c>
      <c r="AR200" s="206">
        <v>32344</v>
      </c>
      <c r="AS200" s="206">
        <v>40677</v>
      </c>
      <c r="AT200" s="206">
        <v>64218</v>
      </c>
      <c r="AU200" s="206">
        <v>60</v>
      </c>
      <c r="AV200" s="206">
        <v>88</v>
      </c>
      <c r="AW200" s="206">
        <v>144</v>
      </c>
      <c r="AX200" s="206">
        <v>1600</v>
      </c>
      <c r="AY200" s="206">
        <v>1600</v>
      </c>
      <c r="AZ200" s="206">
        <v>1800</v>
      </c>
      <c r="BA200" s="206">
        <v>4.6110200212233927</v>
      </c>
      <c r="BB200" s="206">
        <v>4.5733552173118861</v>
      </c>
      <c r="BC200" s="206">
        <v>4.560088651606728</v>
      </c>
      <c r="BD200" s="206">
        <v>139</v>
      </c>
    </row>
    <row r="201" spans="1:56">
      <c r="A201" s="205">
        <v>200</v>
      </c>
      <c r="B201" s="206" t="s">
        <v>146</v>
      </c>
      <c r="C201" s="206" t="s">
        <v>52</v>
      </c>
      <c r="D201" s="207">
        <v>0.86282000000000003</v>
      </c>
      <c r="E201" s="207">
        <v>0.70438999999999996</v>
      </c>
      <c r="F201" s="207">
        <v>9.9669999999999995E-2</v>
      </c>
      <c r="G201" s="206">
        <v>7</v>
      </c>
      <c r="H201" s="206">
        <v>17</v>
      </c>
      <c r="I201" s="206">
        <v>2</v>
      </c>
      <c r="J201" s="208">
        <v>11.225754685566065</v>
      </c>
      <c r="K201" s="208">
        <v>3.620907350302538</v>
      </c>
      <c r="L201" s="209">
        <v>0.30900000000000022</v>
      </c>
      <c r="M201" s="209">
        <v>0.32800000000000024</v>
      </c>
      <c r="N201" s="209">
        <v>0.35100000000000026</v>
      </c>
      <c r="O201" s="210">
        <v>31317579.999999996</v>
      </c>
      <c r="P201" s="210">
        <v>36239769.999999993</v>
      </c>
      <c r="Q201" s="210">
        <v>56389900</v>
      </c>
      <c r="R201" s="210">
        <v>7755897.5140553936</v>
      </c>
      <c r="S201" s="210">
        <v>3.620907350302538</v>
      </c>
      <c r="T201" s="210">
        <v>9210696</v>
      </c>
      <c r="U201" s="210">
        <v>69778</v>
      </c>
      <c r="V201" s="210">
        <v>575793.70231741969</v>
      </c>
      <c r="W201" s="211">
        <v>0.9007142857142858</v>
      </c>
      <c r="X201" s="211">
        <v>0.9007142857142858</v>
      </c>
      <c r="Y201" s="211">
        <v>0.9007142857142858</v>
      </c>
      <c r="Z201" s="211">
        <v>0.46842105263157896</v>
      </c>
      <c r="AA201" s="211">
        <v>0.5</v>
      </c>
      <c r="AB201" s="211">
        <v>0.5368421052631579</v>
      </c>
      <c r="AC201" s="206">
        <v>178</v>
      </c>
      <c r="AD201" s="206">
        <v>190</v>
      </c>
      <c r="AE201" s="212">
        <v>204</v>
      </c>
      <c r="AF201" s="208">
        <v>5.8</v>
      </c>
      <c r="AG201" s="208">
        <v>5.8</v>
      </c>
      <c r="AH201" s="208">
        <v>6.2</v>
      </c>
      <c r="AI201" s="211">
        <v>1.4</v>
      </c>
      <c r="AJ201" s="211">
        <v>1.49</v>
      </c>
      <c r="AK201" s="211">
        <v>1.65</v>
      </c>
      <c r="AL201" s="211">
        <v>8.75</v>
      </c>
      <c r="AM201" s="211">
        <v>8.81</v>
      </c>
      <c r="AN201" s="211">
        <v>8.76</v>
      </c>
      <c r="AO201" s="211">
        <v>68</v>
      </c>
      <c r="AP201" s="211">
        <v>77.5</v>
      </c>
      <c r="AQ201" s="211">
        <v>120</v>
      </c>
      <c r="AR201" s="206">
        <v>31847</v>
      </c>
      <c r="AS201" s="206">
        <v>37256</v>
      </c>
      <c r="AT201" s="206">
        <v>59399</v>
      </c>
      <c r="AU201" s="206">
        <v>60</v>
      </c>
      <c r="AV201" s="206">
        <v>72</v>
      </c>
      <c r="AW201" s="206">
        <v>112</v>
      </c>
      <c r="AX201" s="206">
        <v>1600</v>
      </c>
      <c r="AY201" s="206">
        <v>1800</v>
      </c>
      <c r="AZ201" s="206">
        <v>2200</v>
      </c>
      <c r="BA201" s="206">
        <v>4.6122758194035134</v>
      </c>
      <c r="BB201" s="206">
        <v>4.5873006035131549</v>
      </c>
      <c r="BC201" s="206">
        <v>4.5556065086865107</v>
      </c>
      <c r="BD201" s="206">
        <v>141</v>
      </c>
    </row>
    <row r="202" spans="1:56">
      <c r="A202" s="205">
        <v>201</v>
      </c>
      <c r="B202" s="206" t="s">
        <v>146</v>
      </c>
      <c r="C202" s="206" t="s">
        <v>52</v>
      </c>
      <c r="D202" s="207">
        <v>0.63078000000000001</v>
      </c>
      <c r="E202" s="207">
        <v>0.57067000000000001</v>
      </c>
      <c r="F202" s="207">
        <v>0.12853999999999999</v>
      </c>
      <c r="G202" s="206">
        <v>5</v>
      </c>
      <c r="H202" s="206">
        <v>14</v>
      </c>
      <c r="I202" s="206">
        <v>2</v>
      </c>
      <c r="J202" s="208">
        <v>12.735980607136295</v>
      </c>
      <c r="K202" s="208">
        <v>4.1584172201080571</v>
      </c>
      <c r="L202" s="209">
        <v>0.30500000000000022</v>
      </c>
      <c r="M202" s="209">
        <v>0.35400000000000026</v>
      </c>
      <c r="N202" s="209">
        <v>0.35100000000000026</v>
      </c>
      <c r="O202" s="210">
        <v>30901709.999999989</v>
      </c>
      <c r="P202" s="210">
        <v>47381809.999999993</v>
      </c>
      <c r="Q202" s="210">
        <v>56389900</v>
      </c>
      <c r="R202" s="210">
        <v>7942819.1124379504</v>
      </c>
      <c r="S202" s="210">
        <v>4.1584172201080571</v>
      </c>
      <c r="T202" s="210">
        <v>9604980</v>
      </c>
      <c r="U202" s="210">
        <v>72765</v>
      </c>
      <c r="V202" s="210">
        <v>549316.27251386689</v>
      </c>
      <c r="W202" s="211">
        <v>0.9007142857142858</v>
      </c>
      <c r="X202" s="211">
        <v>0.9007142857142858</v>
      </c>
      <c r="Y202" s="211">
        <v>0.9007142857142858</v>
      </c>
      <c r="Z202" s="211">
        <v>0.45263157894736844</v>
      </c>
      <c r="AA202" s="211">
        <v>0.58947368421052626</v>
      </c>
      <c r="AB202" s="211">
        <v>0.51578947368421058</v>
      </c>
      <c r="AC202" s="206">
        <v>172</v>
      </c>
      <c r="AD202" s="206">
        <v>224</v>
      </c>
      <c r="AE202" s="212">
        <v>196</v>
      </c>
      <c r="AF202" s="208">
        <v>5.9</v>
      </c>
      <c r="AG202" s="208">
        <v>5.47</v>
      </c>
      <c r="AH202" s="208">
        <v>6.2</v>
      </c>
      <c r="AI202" s="211">
        <v>1.47</v>
      </c>
      <c r="AJ202" s="211">
        <v>1.55</v>
      </c>
      <c r="AK202" s="211">
        <v>1.65</v>
      </c>
      <c r="AL202" s="211">
        <v>9.34</v>
      </c>
      <c r="AM202" s="211">
        <v>8.43</v>
      </c>
      <c r="AN202" s="211">
        <v>8.76</v>
      </c>
      <c r="AO202" s="211">
        <v>70</v>
      </c>
      <c r="AP202" s="211">
        <v>100</v>
      </c>
      <c r="AQ202" s="211">
        <v>120</v>
      </c>
      <c r="AR202" s="206">
        <v>31390</v>
      </c>
      <c r="AS202" s="206">
        <v>49500</v>
      </c>
      <c r="AT202" s="206">
        <v>59399</v>
      </c>
      <c r="AU202" s="206">
        <v>60</v>
      </c>
      <c r="AV202" s="206">
        <v>104</v>
      </c>
      <c r="AW202" s="206">
        <v>112</v>
      </c>
      <c r="AX202" s="206">
        <v>1600</v>
      </c>
      <c r="AY202" s="206">
        <v>1900</v>
      </c>
      <c r="AZ202" s="206">
        <v>2200</v>
      </c>
      <c r="BA202" s="206">
        <v>4.6184746332476987</v>
      </c>
      <c r="BB202" s="206">
        <v>4.5506512781850228</v>
      </c>
      <c r="BC202" s="206">
        <v>4.5556065086865107</v>
      </c>
      <c r="BD202" s="206">
        <v>134</v>
      </c>
    </row>
    <row r="203" spans="1:56">
      <c r="A203" s="205">
        <v>202</v>
      </c>
      <c r="B203" s="206" t="s">
        <v>146</v>
      </c>
      <c r="C203" s="206" t="s">
        <v>52</v>
      </c>
      <c r="D203" s="207">
        <v>1</v>
      </c>
      <c r="E203" s="207">
        <v>1</v>
      </c>
      <c r="F203" s="207">
        <v>0</v>
      </c>
      <c r="G203" s="208" t="s">
        <v>182</v>
      </c>
      <c r="H203" s="208" t="s">
        <v>182</v>
      </c>
      <c r="I203" s="208" t="s">
        <v>182</v>
      </c>
      <c r="J203" s="208" t="s">
        <v>183</v>
      </c>
      <c r="K203" s="208" t="s">
        <v>183</v>
      </c>
      <c r="L203" s="209" t="s">
        <v>183</v>
      </c>
      <c r="M203" s="209" t="s">
        <v>183</v>
      </c>
      <c r="N203" s="209" t="s">
        <v>183</v>
      </c>
      <c r="O203" s="210" t="s">
        <v>183</v>
      </c>
      <c r="P203" s="210" t="s">
        <v>183</v>
      </c>
      <c r="Q203" s="210" t="s">
        <v>183</v>
      </c>
      <c r="R203" s="210" t="s">
        <v>183</v>
      </c>
      <c r="S203" s="210" t="s">
        <v>183</v>
      </c>
      <c r="T203" s="210" t="s">
        <v>183</v>
      </c>
      <c r="U203" s="210" t="s">
        <v>183</v>
      </c>
      <c r="V203" s="210" t="s">
        <v>183</v>
      </c>
      <c r="W203" s="211" t="s">
        <v>183</v>
      </c>
      <c r="X203" s="211" t="s">
        <v>183</v>
      </c>
      <c r="Y203" s="211" t="s">
        <v>183</v>
      </c>
      <c r="Z203" s="211" t="s">
        <v>183</v>
      </c>
      <c r="AA203" s="211" t="s">
        <v>183</v>
      </c>
      <c r="AB203" s="211" t="s">
        <v>183</v>
      </c>
      <c r="AC203" s="206" t="s">
        <v>183</v>
      </c>
      <c r="AD203" s="206" t="s">
        <v>183</v>
      </c>
      <c r="AE203" s="212" t="s">
        <v>183</v>
      </c>
      <c r="AF203" s="208" t="s">
        <v>183</v>
      </c>
      <c r="AG203" s="208" t="s">
        <v>183</v>
      </c>
      <c r="AH203" s="208" t="s">
        <v>183</v>
      </c>
      <c r="AI203" s="211" t="s">
        <v>183</v>
      </c>
      <c r="AJ203" s="211" t="s">
        <v>183</v>
      </c>
      <c r="AK203" s="211" t="s">
        <v>183</v>
      </c>
      <c r="AL203" s="211" t="s">
        <v>183</v>
      </c>
      <c r="AM203" s="211" t="s">
        <v>183</v>
      </c>
      <c r="AN203" s="211" t="s">
        <v>183</v>
      </c>
      <c r="AO203" s="211" t="s">
        <v>183</v>
      </c>
      <c r="AP203" s="211" t="s">
        <v>183</v>
      </c>
      <c r="AQ203" s="211" t="s">
        <v>183</v>
      </c>
      <c r="AR203" s="206" t="s">
        <v>183</v>
      </c>
      <c r="AS203" s="206" t="s">
        <v>183</v>
      </c>
      <c r="AT203" s="206" t="s">
        <v>183</v>
      </c>
      <c r="AU203" s="206" t="s">
        <v>183</v>
      </c>
      <c r="AV203" s="206" t="s">
        <v>183</v>
      </c>
      <c r="AW203" s="206" t="s">
        <v>183</v>
      </c>
      <c r="AX203" s="206" t="s">
        <v>183</v>
      </c>
      <c r="AY203" s="206" t="s">
        <v>183</v>
      </c>
      <c r="AZ203" s="206" t="s">
        <v>183</v>
      </c>
      <c r="BA203" s="206" t="s">
        <v>183</v>
      </c>
      <c r="BB203" s="206" t="s">
        <v>183</v>
      </c>
      <c r="BC203" s="206" t="s">
        <v>183</v>
      </c>
      <c r="BD203" s="206" t="s">
        <v>183</v>
      </c>
    </row>
    <row r="204" spans="1:56">
      <c r="A204" s="205">
        <v>203</v>
      </c>
      <c r="B204" s="206" t="s">
        <v>146</v>
      </c>
      <c r="C204" s="206" t="s">
        <v>52</v>
      </c>
      <c r="D204" s="207">
        <v>0.42888999999999999</v>
      </c>
      <c r="E204" s="207">
        <v>0.48448000000000002</v>
      </c>
      <c r="F204" s="207">
        <v>0</v>
      </c>
      <c r="G204" s="208" t="s">
        <v>182</v>
      </c>
      <c r="H204" s="208" t="s">
        <v>182</v>
      </c>
      <c r="I204" s="208" t="s">
        <v>182</v>
      </c>
      <c r="J204" s="208" t="s">
        <v>183</v>
      </c>
      <c r="K204" s="208" t="s">
        <v>183</v>
      </c>
      <c r="L204" s="209" t="s">
        <v>183</v>
      </c>
      <c r="M204" s="209" t="s">
        <v>183</v>
      </c>
      <c r="N204" s="209" t="s">
        <v>183</v>
      </c>
      <c r="O204" s="210" t="s">
        <v>183</v>
      </c>
      <c r="P204" s="210" t="s">
        <v>183</v>
      </c>
      <c r="Q204" s="210" t="s">
        <v>183</v>
      </c>
      <c r="R204" s="210" t="s">
        <v>183</v>
      </c>
      <c r="S204" s="210" t="s">
        <v>183</v>
      </c>
      <c r="T204" s="210" t="s">
        <v>183</v>
      </c>
      <c r="U204" s="210" t="s">
        <v>183</v>
      </c>
      <c r="V204" s="210" t="s">
        <v>183</v>
      </c>
      <c r="W204" s="211" t="s">
        <v>183</v>
      </c>
      <c r="X204" s="211" t="s">
        <v>183</v>
      </c>
      <c r="Y204" s="211" t="s">
        <v>183</v>
      </c>
      <c r="Z204" s="211" t="s">
        <v>183</v>
      </c>
      <c r="AA204" s="211" t="s">
        <v>183</v>
      </c>
      <c r="AB204" s="211" t="s">
        <v>183</v>
      </c>
      <c r="AC204" s="206" t="s">
        <v>183</v>
      </c>
      <c r="AD204" s="206" t="s">
        <v>183</v>
      </c>
      <c r="AE204" s="212" t="s">
        <v>183</v>
      </c>
      <c r="AF204" s="208" t="s">
        <v>183</v>
      </c>
      <c r="AG204" s="208" t="s">
        <v>183</v>
      </c>
      <c r="AH204" s="208" t="s">
        <v>183</v>
      </c>
      <c r="AI204" s="211" t="s">
        <v>183</v>
      </c>
      <c r="AJ204" s="211" t="s">
        <v>183</v>
      </c>
      <c r="AK204" s="211" t="s">
        <v>183</v>
      </c>
      <c r="AL204" s="211" t="s">
        <v>183</v>
      </c>
      <c r="AM204" s="211" t="s">
        <v>183</v>
      </c>
      <c r="AN204" s="211" t="s">
        <v>183</v>
      </c>
      <c r="AO204" s="211" t="s">
        <v>183</v>
      </c>
      <c r="AP204" s="211" t="s">
        <v>183</v>
      </c>
      <c r="AQ204" s="211" t="s">
        <v>183</v>
      </c>
      <c r="AR204" s="206" t="s">
        <v>183</v>
      </c>
      <c r="AS204" s="206" t="s">
        <v>183</v>
      </c>
      <c r="AT204" s="206" t="s">
        <v>183</v>
      </c>
      <c r="AU204" s="206" t="s">
        <v>183</v>
      </c>
      <c r="AV204" s="206" t="s">
        <v>183</v>
      </c>
      <c r="AW204" s="206" t="s">
        <v>183</v>
      </c>
      <c r="AX204" s="206" t="s">
        <v>183</v>
      </c>
      <c r="AY204" s="206" t="s">
        <v>183</v>
      </c>
      <c r="AZ204" s="206" t="s">
        <v>183</v>
      </c>
      <c r="BA204" s="206" t="s">
        <v>183</v>
      </c>
      <c r="BB204" s="206" t="s">
        <v>183</v>
      </c>
      <c r="BC204" s="206" t="s">
        <v>183</v>
      </c>
      <c r="BD204" s="206" t="s">
        <v>183</v>
      </c>
    </row>
    <row r="205" spans="1:56">
      <c r="A205" s="205">
        <v>204</v>
      </c>
      <c r="B205" s="206" t="s">
        <v>146</v>
      </c>
      <c r="C205" s="206" t="s">
        <v>52</v>
      </c>
      <c r="D205" s="207">
        <v>0.93698000000000004</v>
      </c>
      <c r="E205" s="207">
        <v>0.64717000000000002</v>
      </c>
      <c r="F205" s="207">
        <v>0.47373999999999999</v>
      </c>
      <c r="G205" s="206">
        <v>7</v>
      </c>
      <c r="H205" s="206">
        <v>16</v>
      </c>
      <c r="I205" s="206">
        <v>8</v>
      </c>
      <c r="J205" s="208">
        <v>12.467328995415</v>
      </c>
      <c r="K205" s="208">
        <v>4.4066247218711529</v>
      </c>
      <c r="L205" s="209">
        <v>0.30900000000000022</v>
      </c>
      <c r="M205" s="209">
        <v>0.35400000000000026</v>
      </c>
      <c r="N205" s="209">
        <v>0.34500000000000025</v>
      </c>
      <c r="O205" s="210">
        <v>31317579.999999996</v>
      </c>
      <c r="P205" s="210">
        <v>48030640</v>
      </c>
      <c r="Q205" s="210">
        <v>53893770</v>
      </c>
      <c r="R205" s="210">
        <v>8267849.537340505</v>
      </c>
      <c r="S205" s="210">
        <v>4.4066247218711529</v>
      </c>
      <c r="T205" s="210">
        <v>10207824.000000002</v>
      </c>
      <c r="U205" s="210">
        <v>77332</v>
      </c>
      <c r="V205" s="210">
        <v>569286.26280300051</v>
      </c>
      <c r="W205" s="211">
        <v>0.9007142857142858</v>
      </c>
      <c r="X205" s="211">
        <v>0.9007142857142858</v>
      </c>
      <c r="Y205" s="211">
        <v>0.9007142857142858</v>
      </c>
      <c r="Z205" s="211">
        <v>0.46842105263157896</v>
      </c>
      <c r="AA205" s="211">
        <v>0.6</v>
      </c>
      <c r="AB205" s="211">
        <v>0.6</v>
      </c>
      <c r="AC205" s="206">
        <v>178</v>
      </c>
      <c r="AD205" s="206">
        <v>228</v>
      </c>
      <c r="AE205" s="212">
        <v>228</v>
      </c>
      <c r="AF205" s="208">
        <v>5.8</v>
      </c>
      <c r="AG205" s="208">
        <v>6.35</v>
      </c>
      <c r="AH205" s="208">
        <v>5.05</v>
      </c>
      <c r="AI205" s="211">
        <v>1.4</v>
      </c>
      <c r="AJ205" s="211">
        <v>1.54</v>
      </c>
      <c r="AK205" s="211">
        <v>1.57</v>
      </c>
      <c r="AL205" s="211">
        <v>8.75</v>
      </c>
      <c r="AM205" s="211">
        <v>9.02</v>
      </c>
      <c r="AN205" s="211">
        <v>8.9700000000000006</v>
      </c>
      <c r="AO205" s="211">
        <v>68</v>
      </c>
      <c r="AP205" s="211">
        <v>106.1</v>
      </c>
      <c r="AQ205" s="211">
        <v>115.2</v>
      </c>
      <c r="AR205" s="206">
        <v>31847</v>
      </c>
      <c r="AS205" s="206">
        <v>50213</v>
      </c>
      <c r="AT205" s="206">
        <v>56656</v>
      </c>
      <c r="AU205" s="206">
        <v>60</v>
      </c>
      <c r="AV205" s="206">
        <v>110</v>
      </c>
      <c r="AW205" s="206">
        <v>120</v>
      </c>
      <c r="AX205" s="206">
        <v>1600</v>
      </c>
      <c r="AY205" s="206">
        <v>1900</v>
      </c>
      <c r="AZ205" s="206">
        <v>1900</v>
      </c>
      <c r="BA205" s="206">
        <v>4.6122758194035134</v>
      </c>
      <c r="BB205" s="206">
        <v>4.5506655398390832</v>
      </c>
      <c r="BC205" s="206">
        <v>4.5644184627972111</v>
      </c>
      <c r="BD205" s="206">
        <v>136</v>
      </c>
    </row>
  </sheetData>
  <conditionalFormatting sqref="AX14">
    <cfRule type="cellIs" priority="6" operator="greaterThan">
      <formula>0.3</formula>
    </cfRule>
  </conditionalFormatting>
  <conditionalFormatting sqref="BA14 BD14">
    <cfRule type="cellIs" priority="1" operator="greaterThan">
      <formula>0.3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AB5A-B1E1-418E-92ED-37F64B86D749}">
  <dimension ref="A1:CC205"/>
  <sheetViews>
    <sheetView tabSelected="1" topLeftCell="BU1" workbookViewId="0">
      <selection activeCell="CC2" sqref="CC2"/>
    </sheetView>
  </sheetViews>
  <sheetFormatPr defaultRowHeight="15"/>
  <cols>
    <col min="1" max="1" width="7.28515625" style="1" bestFit="1" customWidth="1"/>
    <col min="2" max="2" width="12.42578125" style="1" bestFit="1" customWidth="1"/>
    <col min="3" max="3" width="13.42578125" style="1" bestFit="1" customWidth="1"/>
    <col min="4" max="6" width="8" style="1" bestFit="1" customWidth="1"/>
    <col min="7" max="9" width="7.7109375" style="1" bestFit="1" customWidth="1"/>
    <col min="10" max="15" width="12" style="1" bestFit="1" customWidth="1"/>
    <col min="16" max="18" width="13.140625" style="1" bestFit="1" customWidth="1"/>
    <col min="19" max="21" width="15.28515625" style="1" bestFit="1" customWidth="1"/>
    <col min="22" max="24" width="10.7109375" style="1" bestFit="1" customWidth="1"/>
    <col min="25" max="27" width="9.42578125" style="1" bestFit="1" customWidth="1"/>
    <col min="28" max="28" width="11.7109375" style="1" bestFit="1" customWidth="1"/>
    <col min="29" max="33" width="12" style="1" bestFit="1" customWidth="1"/>
    <col min="34" max="34" width="10.7109375" style="1" bestFit="1" customWidth="1"/>
    <col min="35" max="35" width="16.42578125" style="1" bestFit="1" customWidth="1"/>
    <col min="36" max="36" width="17.28515625" style="1" bestFit="1" customWidth="1"/>
    <col min="37" max="37" width="14.5703125" style="1" bestFit="1" customWidth="1"/>
    <col min="38" max="38" width="14.85546875" style="1" bestFit="1" customWidth="1"/>
    <col min="39" max="41" width="12.5703125" style="1" bestFit="1" customWidth="1"/>
    <col min="42" max="47" width="12" style="1" bestFit="1" customWidth="1"/>
    <col min="48" max="50" width="9.42578125" style="1" bestFit="1" customWidth="1"/>
    <col min="51" max="53" width="11.140625" style="1" bestFit="1" customWidth="1"/>
    <col min="54" max="56" width="11" style="1" bestFit="1" customWidth="1"/>
    <col min="57" max="59" width="12.7109375" style="1" bestFit="1" customWidth="1"/>
    <col min="60" max="60" width="12.85546875" style="1" bestFit="1" customWidth="1"/>
    <col min="61" max="61" width="16.28515625" style="1" bestFit="1" customWidth="1"/>
    <col min="62" max="64" width="13.7109375" style="1" bestFit="1" customWidth="1"/>
    <col min="65" max="67" width="12.140625" style="1" bestFit="1" customWidth="1"/>
    <col min="68" max="70" width="10.5703125" style="1" bestFit="1" customWidth="1"/>
    <col min="71" max="73" width="9.140625" style="1"/>
    <col min="74" max="74" width="13.140625" style="1" bestFit="1" customWidth="1"/>
    <col min="75" max="75" width="12" style="1" bestFit="1" customWidth="1"/>
    <col min="76" max="77" width="16.7109375" style="1" bestFit="1" customWidth="1"/>
    <col min="78" max="80" width="19.7109375" style="1" bestFit="1" customWidth="1"/>
    <col min="81" max="16384" width="9.140625" style="1"/>
  </cols>
  <sheetData>
    <row r="1" spans="1:81">
      <c r="A1" s="1" t="s">
        <v>0</v>
      </c>
      <c r="B1" s="1" t="s">
        <v>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41</v>
      </c>
      <c r="H1" s="1" t="s">
        <v>42</v>
      </c>
      <c r="I1" s="1" t="s">
        <v>43</v>
      </c>
      <c r="J1" s="1" t="s">
        <v>160</v>
      </c>
      <c r="K1" s="1" t="s">
        <v>161</v>
      </c>
      <c r="L1" s="1" t="s">
        <v>162</v>
      </c>
      <c r="M1" s="1" t="s">
        <v>54</v>
      </c>
      <c r="N1" s="1" t="s">
        <v>55</v>
      </c>
      <c r="O1" s="1" t="s">
        <v>56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172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173</v>
      </c>
      <c r="AK1" s="1" t="s">
        <v>15</v>
      </c>
      <c r="AL1" s="1" t="s">
        <v>174</v>
      </c>
      <c r="AM1" s="1" t="s">
        <v>16</v>
      </c>
      <c r="AN1" s="1" t="s">
        <v>17</v>
      </c>
      <c r="AO1" s="1" t="s">
        <v>18</v>
      </c>
      <c r="AP1" s="1" t="s">
        <v>19</v>
      </c>
      <c r="AQ1" s="1" t="s">
        <v>20</v>
      </c>
      <c r="AR1" s="1" t="s">
        <v>21</v>
      </c>
      <c r="AS1" s="1" t="s">
        <v>22</v>
      </c>
      <c r="AT1" s="1" t="s">
        <v>23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57</v>
      </c>
      <c r="BC1" s="1" t="s">
        <v>58</v>
      </c>
      <c r="BD1" s="1" t="s">
        <v>61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175</v>
      </c>
      <c r="BJ1" s="1" t="s">
        <v>35</v>
      </c>
      <c r="BK1" s="1" t="s">
        <v>36</v>
      </c>
      <c r="BL1" s="1" t="s">
        <v>37</v>
      </c>
      <c r="BM1" s="1" t="s">
        <v>38</v>
      </c>
      <c r="BN1" s="1" t="s">
        <v>39</v>
      </c>
      <c r="BO1" s="1" t="s">
        <v>40</v>
      </c>
      <c r="BP1" s="1" t="s">
        <v>44</v>
      </c>
      <c r="BQ1" s="1" t="s">
        <v>45</v>
      </c>
      <c r="BR1" s="1" t="s">
        <v>46</v>
      </c>
      <c r="BS1" s="1" t="s">
        <v>47</v>
      </c>
      <c r="BT1" s="1" t="s">
        <v>48</v>
      </c>
      <c r="BU1" s="1" t="s">
        <v>49</v>
      </c>
      <c r="BV1" s="1" t="s">
        <v>50</v>
      </c>
      <c r="BW1" s="1" t="s">
        <v>176</v>
      </c>
      <c r="BX1" s="1" t="s">
        <v>177</v>
      </c>
      <c r="BY1" s="1" t="s">
        <v>178</v>
      </c>
      <c r="BZ1" s="1" t="s">
        <v>179</v>
      </c>
      <c r="CA1" s="1" t="s">
        <v>180</v>
      </c>
      <c r="CB1" s="1" t="s">
        <v>181</v>
      </c>
      <c r="CC1" s="1" t="s">
        <v>200</v>
      </c>
    </row>
    <row r="2" spans="1:81">
      <c r="A2" s="1">
        <v>0</v>
      </c>
      <c r="B2" s="1" t="b">
        <v>0</v>
      </c>
      <c r="C2" s="1" t="s">
        <v>51</v>
      </c>
      <c r="D2" s="1">
        <v>0.66320999999999997</v>
      </c>
      <c r="E2" s="1">
        <v>0.71853</v>
      </c>
      <c r="F2" s="1">
        <v>0.80218999999999996</v>
      </c>
      <c r="G2" s="1">
        <v>5</v>
      </c>
      <c r="H2" s="1">
        <v>18</v>
      </c>
      <c r="I2" s="1">
        <v>13</v>
      </c>
      <c r="J2" s="1">
        <v>447.06094882436446</v>
      </c>
      <c r="K2" s="1">
        <v>600.41871164074075</v>
      </c>
      <c r="L2" s="1">
        <v>547.46772780685649</v>
      </c>
      <c r="M2" s="1">
        <v>4.6184746332476987</v>
      </c>
      <c r="N2" s="1">
        <v>4.5577713202297838</v>
      </c>
      <c r="O2" s="1">
        <v>4.564440602720806</v>
      </c>
      <c r="P2" s="1">
        <v>5.3023075925973627E-4</v>
      </c>
      <c r="Q2" s="1">
        <v>2.0634232948468014E-4</v>
      </c>
      <c r="R2" s="1">
        <v>2.7134267961862244E-4</v>
      </c>
      <c r="S2" s="1">
        <v>0.73918419720340811</v>
      </c>
      <c r="T2" s="1">
        <v>0.77945876921637425</v>
      </c>
      <c r="U2" s="1">
        <v>0.75592992683132609</v>
      </c>
      <c r="V2" s="1">
        <v>8</v>
      </c>
      <c r="W2" s="1">
        <v>11.7</v>
      </c>
      <c r="X2" s="1">
        <v>10.35</v>
      </c>
      <c r="Y2" s="1">
        <v>0.30500000000000022</v>
      </c>
      <c r="Z2" s="1">
        <v>0.34900000000000025</v>
      </c>
      <c r="AA2" s="1">
        <v>0.34500000000000025</v>
      </c>
      <c r="AB2" s="1">
        <v>141</v>
      </c>
      <c r="AC2" s="1">
        <v>1.8164923950365119E-4</v>
      </c>
      <c r="AD2" s="1">
        <v>8551210.3778594192</v>
      </c>
      <c r="AE2" s="1">
        <v>12.000657007808718</v>
      </c>
      <c r="AF2" s="1">
        <v>4.0647252576426052</v>
      </c>
      <c r="AG2" s="1">
        <v>2.2229649208007723E-4</v>
      </c>
      <c r="AH2" s="1">
        <v>10464696</v>
      </c>
      <c r="AI2" s="1">
        <v>79278</v>
      </c>
      <c r="AJ2" s="1">
        <v>9.6700947558876121E-2</v>
      </c>
      <c r="AK2" s="1">
        <v>593801.5429971338</v>
      </c>
      <c r="AL2" s="1">
        <v>2676425.53929616</v>
      </c>
      <c r="AM2" s="1">
        <v>31390</v>
      </c>
      <c r="AN2" s="1">
        <v>47671</v>
      </c>
      <c r="AO2" s="1">
        <v>58750</v>
      </c>
      <c r="AP2" s="1">
        <v>0.9007142857142858</v>
      </c>
      <c r="AQ2" s="1">
        <v>0.9007142857142858</v>
      </c>
      <c r="AR2" s="1">
        <v>0.9007142857142858</v>
      </c>
      <c r="AS2" s="1">
        <v>0.45263157894736844</v>
      </c>
      <c r="AT2" s="1">
        <v>0.65789473684210531</v>
      </c>
      <c r="AU2" s="1">
        <v>0.58421052631578951</v>
      </c>
      <c r="AV2" s="1">
        <v>172</v>
      </c>
      <c r="AW2" s="1">
        <v>250</v>
      </c>
      <c r="AX2" s="1">
        <v>222</v>
      </c>
      <c r="AY2" s="1">
        <v>60</v>
      </c>
      <c r="AZ2" s="1">
        <v>110</v>
      </c>
      <c r="BA2" s="1">
        <v>120</v>
      </c>
      <c r="BB2" s="1">
        <v>30901709.999999989</v>
      </c>
      <c r="BC2" s="1">
        <v>45717419.999999993</v>
      </c>
      <c r="BD2" s="1">
        <v>55799310</v>
      </c>
      <c r="BE2" s="1">
        <v>1600</v>
      </c>
      <c r="BF2" s="1">
        <v>1800</v>
      </c>
      <c r="BG2" s="1">
        <v>1900</v>
      </c>
      <c r="BH2" s="1">
        <v>12.175609828999271</v>
      </c>
      <c r="BI2" s="1">
        <v>698.42225208131197</v>
      </c>
      <c r="BJ2" s="1">
        <v>5.9</v>
      </c>
      <c r="BK2" s="1">
        <v>6.3</v>
      </c>
      <c r="BL2" s="1">
        <v>6.4</v>
      </c>
      <c r="BM2" s="1">
        <v>1.47</v>
      </c>
      <c r="BN2" s="1">
        <v>1.47</v>
      </c>
      <c r="BO2" s="1">
        <v>1.67</v>
      </c>
      <c r="BP2" s="1">
        <v>9.34</v>
      </c>
      <c r="BQ2" s="1">
        <v>9.3800000000000008</v>
      </c>
      <c r="BR2" s="1">
        <v>7.85</v>
      </c>
      <c r="BS2" s="1">
        <v>70</v>
      </c>
      <c r="BT2" s="1">
        <v>106.6</v>
      </c>
      <c r="BU2" s="1">
        <v>130</v>
      </c>
      <c r="BV2" s="1">
        <v>12.175609828999271</v>
      </c>
      <c r="BW2" s="1">
        <v>4.0647252576426052</v>
      </c>
      <c r="BX2" s="1">
        <v>10</v>
      </c>
      <c r="BY2" s="1">
        <v>50</v>
      </c>
      <c r="BZ2" s="1">
        <v>0.30500000000000022</v>
      </c>
      <c r="CA2" s="1">
        <v>0.34900000000000025</v>
      </c>
      <c r="CB2" s="1">
        <v>0.34500000000000025</v>
      </c>
      <c r="CC2" s="1" t="s">
        <v>201</v>
      </c>
    </row>
    <row r="3" spans="1:81">
      <c r="A3" s="1">
        <v>1</v>
      </c>
      <c r="B3" s="1" t="b">
        <v>0</v>
      </c>
      <c r="C3" s="1" t="s">
        <v>51</v>
      </c>
      <c r="D3" s="1">
        <v>0.39951999999999999</v>
      </c>
      <c r="E3" s="1">
        <v>0.89185000000000003</v>
      </c>
      <c r="F3" s="1">
        <v>7.0200000000000002E-3</v>
      </c>
      <c r="G3" s="1" t="s">
        <v>182</v>
      </c>
      <c r="H3" s="1" t="s">
        <v>182</v>
      </c>
      <c r="I3" s="1" t="s">
        <v>182</v>
      </c>
      <c r="J3" s="1" t="s">
        <v>182</v>
      </c>
      <c r="K3" s="1" t="s">
        <v>182</v>
      </c>
      <c r="L3" s="1" t="s">
        <v>182</v>
      </c>
      <c r="M3" s="1" t="s">
        <v>182</v>
      </c>
      <c r="N3" s="1" t="s">
        <v>182</v>
      </c>
      <c r="O3" s="1" t="s">
        <v>182</v>
      </c>
      <c r="P3" s="1" t="s">
        <v>182</v>
      </c>
      <c r="Q3" s="1" t="s">
        <v>182</v>
      </c>
      <c r="R3" s="1" t="s">
        <v>182</v>
      </c>
      <c r="S3" s="1" t="s">
        <v>182</v>
      </c>
      <c r="T3" s="1" t="s">
        <v>182</v>
      </c>
      <c r="U3" s="1" t="s">
        <v>182</v>
      </c>
      <c r="V3" s="1" t="s">
        <v>182</v>
      </c>
      <c r="W3" s="1" t="s">
        <v>182</v>
      </c>
      <c r="X3" s="1" t="s">
        <v>182</v>
      </c>
      <c r="Y3" s="1" t="s">
        <v>182</v>
      </c>
      <c r="Z3" s="1" t="s">
        <v>182</v>
      </c>
      <c r="AA3" s="1" t="s">
        <v>182</v>
      </c>
      <c r="AB3" s="1" t="s">
        <v>182</v>
      </c>
      <c r="AC3" s="1" t="s">
        <v>182</v>
      </c>
      <c r="AD3" s="1" t="s">
        <v>182</v>
      </c>
      <c r="AE3" s="1" t="s">
        <v>182</v>
      </c>
      <c r="AF3" s="1" t="s">
        <v>182</v>
      </c>
      <c r="AG3" s="1" t="s">
        <v>182</v>
      </c>
      <c r="AH3" s="1" t="s">
        <v>182</v>
      </c>
      <c r="AI3" s="1" t="s">
        <v>182</v>
      </c>
      <c r="AJ3" s="1" t="s">
        <v>182</v>
      </c>
      <c r="AK3" s="1" t="s">
        <v>182</v>
      </c>
      <c r="AL3" s="1" t="s">
        <v>182</v>
      </c>
      <c r="AM3" s="1" t="s">
        <v>182</v>
      </c>
      <c r="AN3" s="1" t="s">
        <v>182</v>
      </c>
      <c r="AO3" s="1" t="s">
        <v>182</v>
      </c>
      <c r="AP3" s="1" t="s">
        <v>182</v>
      </c>
      <c r="AQ3" s="1" t="s">
        <v>182</v>
      </c>
      <c r="AR3" s="1" t="s">
        <v>182</v>
      </c>
      <c r="AS3" s="1" t="s">
        <v>182</v>
      </c>
      <c r="AT3" s="1" t="s">
        <v>182</v>
      </c>
      <c r="AU3" s="1" t="s">
        <v>182</v>
      </c>
      <c r="AV3" s="1" t="s">
        <v>182</v>
      </c>
      <c r="AW3" s="1" t="s">
        <v>182</v>
      </c>
      <c r="AX3" s="1" t="s">
        <v>182</v>
      </c>
      <c r="AY3" s="1" t="s">
        <v>182</v>
      </c>
      <c r="AZ3" s="1" t="s">
        <v>182</v>
      </c>
      <c r="BA3" s="1" t="s">
        <v>182</v>
      </c>
      <c r="BB3" s="1" t="s">
        <v>182</v>
      </c>
      <c r="BC3" s="1" t="s">
        <v>182</v>
      </c>
      <c r="BD3" s="1" t="s">
        <v>182</v>
      </c>
      <c r="BE3" s="1" t="s">
        <v>182</v>
      </c>
      <c r="BF3" s="1" t="s">
        <v>182</v>
      </c>
      <c r="BG3" s="1" t="s">
        <v>182</v>
      </c>
      <c r="BH3" s="1" t="s">
        <v>182</v>
      </c>
      <c r="BI3" s="1" t="s">
        <v>182</v>
      </c>
      <c r="BJ3" s="1" t="s">
        <v>182</v>
      </c>
      <c r="BK3" s="1" t="s">
        <v>182</v>
      </c>
      <c r="BL3" s="1" t="s">
        <v>182</v>
      </c>
      <c r="BM3" s="1" t="s">
        <v>182</v>
      </c>
      <c r="BN3" s="1" t="s">
        <v>182</v>
      </c>
      <c r="BO3" s="1" t="s">
        <v>182</v>
      </c>
      <c r="BP3" s="1" t="s">
        <v>182</v>
      </c>
      <c r="BQ3" s="1" t="s">
        <v>182</v>
      </c>
      <c r="BR3" s="1" t="s">
        <v>182</v>
      </c>
      <c r="BS3" s="1" t="s">
        <v>182</v>
      </c>
      <c r="BT3" s="1" t="s">
        <v>182</v>
      </c>
      <c r="BU3" s="1" t="s">
        <v>182</v>
      </c>
      <c r="BV3" s="1" t="s">
        <v>182</v>
      </c>
      <c r="BW3" s="1" t="s">
        <v>182</v>
      </c>
      <c r="BX3" s="1" t="s">
        <v>182</v>
      </c>
      <c r="BY3" s="1" t="s">
        <v>182</v>
      </c>
      <c r="BZ3" s="1" t="s">
        <v>182</v>
      </c>
      <c r="CA3" s="1" t="s">
        <v>182</v>
      </c>
      <c r="CB3" s="1" t="s">
        <v>182</v>
      </c>
    </row>
    <row r="4" spans="1:81">
      <c r="A4" s="1">
        <v>2</v>
      </c>
      <c r="B4" s="1" t="b">
        <v>0</v>
      </c>
      <c r="C4" s="1" t="s">
        <v>51</v>
      </c>
      <c r="D4" s="1">
        <v>0.86982999999999999</v>
      </c>
      <c r="E4" s="1">
        <v>0.60421000000000002</v>
      </c>
      <c r="F4" s="1">
        <v>0.58109</v>
      </c>
      <c r="G4" s="1">
        <v>7</v>
      </c>
      <c r="H4" s="1">
        <v>15</v>
      </c>
      <c r="I4" s="1">
        <v>9</v>
      </c>
      <c r="J4" s="1">
        <v>459.55923147146609</v>
      </c>
      <c r="K4" s="1">
        <v>532.61262205966227</v>
      </c>
      <c r="L4" s="1">
        <v>577.79868081636744</v>
      </c>
      <c r="M4" s="1">
        <v>4.6122758194035134</v>
      </c>
      <c r="N4" s="1">
        <v>4.5733552173118861</v>
      </c>
      <c r="O4" s="1">
        <v>4.5672596776334693</v>
      </c>
      <c r="P4" s="1">
        <v>4.5165031012005615E-4</v>
      </c>
      <c r="Q4" s="1">
        <v>2.4229428487722524E-4</v>
      </c>
      <c r="R4" s="1">
        <v>2.033537206468747E-4</v>
      </c>
      <c r="S4" s="1">
        <v>0.77418618314846444</v>
      </c>
      <c r="T4" s="1">
        <v>0.7510359981767355</v>
      </c>
      <c r="U4" s="1">
        <v>0.76573701669234384</v>
      </c>
      <c r="V4" s="1">
        <v>8.25</v>
      </c>
      <c r="W4" s="1">
        <v>9.9499999999999993</v>
      </c>
      <c r="X4" s="1">
        <v>11.1</v>
      </c>
      <c r="Y4" s="1">
        <v>0.30900000000000022</v>
      </c>
      <c r="Z4" s="1">
        <v>0.33800000000000024</v>
      </c>
      <c r="AA4" s="1">
        <v>0.34300000000000025</v>
      </c>
      <c r="AB4" s="1">
        <v>153</v>
      </c>
      <c r="AC4" s="1">
        <v>1.6967675431267057E-4</v>
      </c>
      <c r="AD4" s="1">
        <v>8434084.1663453858</v>
      </c>
      <c r="AE4" s="1">
        <v>11.108595707555283</v>
      </c>
      <c r="AF4" s="1">
        <v>3.8953077376478698</v>
      </c>
      <c r="AG4" s="1">
        <v>2.0862983168914927E-4</v>
      </c>
      <c r="AH4" s="1">
        <v>10370316</v>
      </c>
      <c r="AI4" s="1">
        <v>78563</v>
      </c>
      <c r="AJ4" s="1">
        <v>8.8936981226482803E-2</v>
      </c>
      <c r="AK4" s="1">
        <v>632699.54699803004</v>
      </c>
      <c r="AL4" s="1">
        <v>2599132.353400534</v>
      </c>
      <c r="AM4" s="1">
        <v>31847</v>
      </c>
      <c r="AN4" s="1">
        <v>40677</v>
      </c>
      <c r="AO4" s="1">
        <v>54624</v>
      </c>
      <c r="AP4" s="1">
        <v>0.9007142857142858</v>
      </c>
      <c r="AQ4" s="1">
        <v>0.9007142857142858</v>
      </c>
      <c r="AR4" s="1">
        <v>0.9007142857142858</v>
      </c>
      <c r="AS4" s="1">
        <v>0.46842105263157896</v>
      </c>
      <c r="AT4" s="1">
        <v>0.56315789473684208</v>
      </c>
      <c r="AU4" s="1">
        <v>0.62631578947368416</v>
      </c>
      <c r="AV4" s="1">
        <v>178</v>
      </c>
      <c r="AW4" s="1">
        <v>214</v>
      </c>
      <c r="AX4" s="1">
        <v>238</v>
      </c>
      <c r="AY4" s="1">
        <v>60</v>
      </c>
      <c r="AZ4" s="1">
        <v>88</v>
      </c>
      <c r="BA4" s="1">
        <v>116</v>
      </c>
      <c r="BB4" s="1">
        <v>31317579.999999996</v>
      </c>
      <c r="BC4" s="1">
        <v>39352879.999999993</v>
      </c>
      <c r="BD4" s="1">
        <v>52044650.000000007</v>
      </c>
      <c r="BE4" s="1">
        <v>1600</v>
      </c>
      <c r="BF4" s="1">
        <v>1600</v>
      </c>
      <c r="BG4" s="1">
        <v>2200</v>
      </c>
      <c r="BH4" s="1">
        <v>11.042176040203163</v>
      </c>
      <c r="BI4" s="1">
        <v>706.72461928393409</v>
      </c>
      <c r="BJ4" s="1">
        <v>5.8</v>
      </c>
      <c r="BK4" s="1">
        <v>5.48</v>
      </c>
      <c r="BL4" s="1">
        <v>6.5</v>
      </c>
      <c r="BM4" s="1">
        <v>1.4</v>
      </c>
      <c r="BN4" s="1">
        <v>1.46</v>
      </c>
      <c r="BO4" s="1">
        <v>1.55</v>
      </c>
      <c r="BP4" s="1">
        <v>8.75</v>
      </c>
      <c r="BQ4" s="1">
        <v>9.17</v>
      </c>
      <c r="BR4" s="1">
        <v>8.89</v>
      </c>
      <c r="BS4" s="1">
        <v>68</v>
      </c>
      <c r="BT4" s="1">
        <v>82.6</v>
      </c>
      <c r="BU4" s="1">
        <v>111.8</v>
      </c>
      <c r="BV4" s="1">
        <v>11.042176040203163</v>
      </c>
      <c r="BW4" s="1">
        <v>3.8953077376478698</v>
      </c>
      <c r="BX4" s="1">
        <v>28</v>
      </c>
      <c r="BY4" s="1">
        <v>28</v>
      </c>
      <c r="BZ4" s="1">
        <v>0.30900000000000022</v>
      </c>
      <c r="CA4" s="1">
        <v>0.33800000000000024</v>
      </c>
      <c r="CB4" s="1">
        <v>0.34300000000000025</v>
      </c>
    </row>
    <row r="5" spans="1:81">
      <c r="A5" s="1">
        <v>3</v>
      </c>
      <c r="B5" s="1" t="b">
        <v>0</v>
      </c>
      <c r="C5" s="1" t="s">
        <v>51</v>
      </c>
      <c r="D5" s="1">
        <v>0.66986999999999997</v>
      </c>
      <c r="E5" s="1">
        <v>0.19267000000000001</v>
      </c>
      <c r="F5" s="1">
        <v>0.54569999999999996</v>
      </c>
      <c r="G5" s="1">
        <v>5</v>
      </c>
      <c r="H5" s="1">
        <v>5</v>
      </c>
      <c r="I5" s="1">
        <v>9</v>
      </c>
      <c r="J5" s="1">
        <v>447.06094882436446</v>
      </c>
      <c r="K5" s="1">
        <v>547.46772780685649</v>
      </c>
      <c r="L5" s="1">
        <v>573.998032114485</v>
      </c>
      <c r="M5" s="1">
        <v>4.6184746332476987</v>
      </c>
      <c r="N5" s="1">
        <v>4.5590791166687534</v>
      </c>
      <c r="O5" s="1">
        <v>4.5672596776334693</v>
      </c>
      <c r="P5" s="1">
        <v>4.714506401290072E-4</v>
      </c>
      <c r="Q5" s="1">
        <v>2.6121490048617142E-4</v>
      </c>
      <c r="R5" s="1">
        <v>2.1625395791990216E-4</v>
      </c>
      <c r="S5" s="1">
        <v>0.73774382854912857</v>
      </c>
      <c r="T5" s="1">
        <v>0.77421606652955677</v>
      </c>
      <c r="U5" s="1">
        <v>0.76596364720105359</v>
      </c>
      <c r="V5" s="1">
        <v>8</v>
      </c>
      <c r="W5" s="1">
        <v>10.35</v>
      </c>
      <c r="X5" s="1">
        <v>11</v>
      </c>
      <c r="Y5" s="1">
        <v>0.30500000000000022</v>
      </c>
      <c r="Z5" s="1">
        <v>0.34800000000000025</v>
      </c>
      <c r="AA5" s="1">
        <v>0.34300000000000025</v>
      </c>
      <c r="AB5" s="1">
        <v>147</v>
      </c>
      <c r="AC5" s="1">
        <v>1.7668097710762481E-4</v>
      </c>
      <c r="AD5" s="1">
        <v>8533765.8396839276</v>
      </c>
      <c r="AE5" s="1">
        <v>11.608234664266131</v>
      </c>
      <c r="AF5" s="1">
        <v>3.8785958048854527</v>
      </c>
      <c r="AG5" s="1">
        <v>2.1546693515647934E-4</v>
      </c>
      <c r="AH5" s="1">
        <v>10407144.000000002</v>
      </c>
      <c r="AI5" s="1">
        <v>78842</v>
      </c>
      <c r="AJ5" s="1">
        <v>9.4979657429677386E-2</v>
      </c>
      <c r="AK5" s="1">
        <v>612622.9989958189</v>
      </c>
      <c r="AL5" s="1">
        <v>2697192.5844292557</v>
      </c>
      <c r="AM5" s="1">
        <v>31390</v>
      </c>
      <c r="AN5" s="1">
        <v>45925</v>
      </c>
      <c r="AO5" s="1">
        <v>54624</v>
      </c>
      <c r="AP5" s="1">
        <v>0.9007142857142858</v>
      </c>
      <c r="AQ5" s="1">
        <v>0.9007142857142858</v>
      </c>
      <c r="AR5" s="1">
        <v>0.9007142857142858</v>
      </c>
      <c r="AS5" s="1">
        <v>0.45263157894736844</v>
      </c>
      <c r="AT5" s="1">
        <v>0.58421052631578951</v>
      </c>
      <c r="AU5" s="1">
        <v>0.62105263157894741</v>
      </c>
      <c r="AV5" s="1">
        <v>172</v>
      </c>
      <c r="AW5" s="1">
        <v>222</v>
      </c>
      <c r="AX5" s="1">
        <v>236</v>
      </c>
      <c r="AY5" s="1">
        <v>60</v>
      </c>
      <c r="AZ5" s="1">
        <v>101</v>
      </c>
      <c r="BA5" s="1">
        <v>116</v>
      </c>
      <c r="BB5" s="1">
        <v>30901709.999999989</v>
      </c>
      <c r="BC5" s="1">
        <v>44128559.999999993</v>
      </c>
      <c r="BD5" s="1">
        <v>52044650.000000007</v>
      </c>
      <c r="BE5" s="1">
        <v>1600</v>
      </c>
      <c r="BF5" s="1">
        <v>1500</v>
      </c>
      <c r="BG5" s="1">
        <v>2200</v>
      </c>
      <c r="BH5" s="1">
        <v>11.612819836377044</v>
      </c>
      <c r="BI5" s="1">
        <v>683.78302851536716</v>
      </c>
      <c r="BJ5" s="1">
        <v>5.9</v>
      </c>
      <c r="BK5" s="1">
        <v>5.63</v>
      </c>
      <c r="BL5" s="1">
        <v>6.5</v>
      </c>
      <c r="BM5" s="1">
        <v>1.47</v>
      </c>
      <c r="BN5" s="1">
        <v>1.54</v>
      </c>
      <c r="BO5" s="1">
        <v>1.55</v>
      </c>
      <c r="BP5" s="1">
        <v>9.34</v>
      </c>
      <c r="BQ5" s="1">
        <v>8</v>
      </c>
      <c r="BR5" s="1">
        <v>8.89</v>
      </c>
      <c r="BS5" s="1">
        <v>70</v>
      </c>
      <c r="BT5" s="1">
        <v>92.9</v>
      </c>
      <c r="BU5" s="1">
        <v>111.8</v>
      </c>
      <c r="BV5" s="1">
        <v>11.612819836377044</v>
      </c>
      <c r="BW5" s="1">
        <v>3.8785958048854527</v>
      </c>
      <c r="BX5" s="1">
        <v>15</v>
      </c>
      <c r="BY5" s="1">
        <v>41</v>
      </c>
      <c r="BZ5" s="1">
        <v>0.30500000000000022</v>
      </c>
      <c r="CA5" s="1">
        <v>0.34800000000000025</v>
      </c>
      <c r="CB5" s="1">
        <v>0.34300000000000025</v>
      </c>
    </row>
    <row r="6" spans="1:81">
      <c r="A6" s="1">
        <v>4</v>
      </c>
      <c r="B6" s="1" t="b">
        <v>0</v>
      </c>
      <c r="C6" s="1" t="s">
        <v>51</v>
      </c>
      <c r="D6" s="1">
        <v>0.60346</v>
      </c>
      <c r="E6" s="1">
        <v>0.10753</v>
      </c>
      <c r="F6" s="1">
        <v>0.84414999999999996</v>
      </c>
      <c r="G6" s="1">
        <v>5</v>
      </c>
      <c r="H6" s="1">
        <v>3</v>
      </c>
      <c r="I6" s="1">
        <v>13</v>
      </c>
      <c r="J6" s="1">
        <v>447.06094882436446</v>
      </c>
      <c r="K6" s="1">
        <v>512.94875709548944</v>
      </c>
      <c r="L6" s="1">
        <v>547.46772780685649</v>
      </c>
      <c r="M6" s="1">
        <v>4.6184746332476987</v>
      </c>
      <c r="N6" s="1">
        <v>4.5559256562029296</v>
      </c>
      <c r="O6" s="1">
        <v>4.564440602720806</v>
      </c>
      <c r="P6" s="1">
        <v>4.5146402097414749E-4</v>
      </c>
      <c r="Q6" s="1">
        <v>2.8023090860782192E-4</v>
      </c>
      <c r="R6" s="1">
        <v>2.4944241730759479E-4</v>
      </c>
      <c r="S6" s="1">
        <v>0.73837983227632142</v>
      </c>
      <c r="T6" s="1">
        <v>0.75927911693255357</v>
      </c>
      <c r="U6" s="1">
        <v>0.75586019232327251</v>
      </c>
      <c r="V6" s="1">
        <v>8</v>
      </c>
      <c r="W6" s="1">
        <v>9.5</v>
      </c>
      <c r="X6" s="1">
        <v>10.35</v>
      </c>
      <c r="Y6" s="1">
        <v>0.30500000000000022</v>
      </c>
      <c r="Z6" s="1">
        <v>0.35000000000000026</v>
      </c>
      <c r="AA6" s="1">
        <v>0.34500000000000025</v>
      </c>
      <c r="AB6" s="1">
        <v>137</v>
      </c>
      <c r="AC6" s="1">
        <v>1.9459021555170555E-4</v>
      </c>
      <c r="AD6" s="1">
        <v>8129118.2220302932</v>
      </c>
      <c r="AE6" s="1">
        <v>12.099619603005051</v>
      </c>
      <c r="AF6" s="1">
        <v>4.1177021775705764</v>
      </c>
      <c r="AG6" s="1">
        <v>2.3576723732741131E-4</v>
      </c>
      <c r="AH6" s="1">
        <v>9849312</v>
      </c>
      <c r="AI6" s="1">
        <v>74616</v>
      </c>
      <c r="AJ6" s="1">
        <v>0.10292641695311121</v>
      </c>
      <c r="AK6" s="1">
        <v>559874.22805778077</v>
      </c>
      <c r="AL6" s="1">
        <v>2528015.4479588876</v>
      </c>
      <c r="AM6" s="1">
        <v>31390</v>
      </c>
      <c r="AN6" s="1">
        <v>47152</v>
      </c>
      <c r="AO6" s="1">
        <v>58750</v>
      </c>
      <c r="AP6" s="1">
        <v>0.9007142857142858</v>
      </c>
      <c r="AQ6" s="1">
        <v>0.9007142857142858</v>
      </c>
      <c r="AR6" s="1">
        <v>0.9007142857142858</v>
      </c>
      <c r="AS6" s="1">
        <v>0.45263157894736844</v>
      </c>
      <c r="AT6" s="1">
        <v>0.5368421052631579</v>
      </c>
      <c r="AU6" s="1">
        <v>0.58421052631578951</v>
      </c>
      <c r="AV6" s="1">
        <v>172</v>
      </c>
      <c r="AW6" s="1">
        <v>204</v>
      </c>
      <c r="AX6" s="1">
        <v>222</v>
      </c>
      <c r="AY6" s="1">
        <v>60</v>
      </c>
      <c r="AZ6" s="1">
        <v>92</v>
      </c>
      <c r="BA6" s="1">
        <v>120</v>
      </c>
      <c r="BB6" s="1">
        <v>30901709.999999989</v>
      </c>
      <c r="BC6" s="1">
        <v>45245129.999999993</v>
      </c>
      <c r="BD6" s="1">
        <v>55799310</v>
      </c>
      <c r="BE6" s="1">
        <v>1600</v>
      </c>
      <c r="BF6" s="1">
        <v>2200</v>
      </c>
      <c r="BG6" s="1">
        <v>1900</v>
      </c>
      <c r="BH6" s="1">
        <v>12.16877229158899</v>
      </c>
      <c r="BI6" s="1">
        <v>627.870728958943</v>
      </c>
      <c r="BJ6" s="1">
        <v>5.9</v>
      </c>
      <c r="BK6" s="1">
        <v>5.71</v>
      </c>
      <c r="BL6" s="1">
        <v>6.4</v>
      </c>
      <c r="BM6" s="1">
        <v>1.47</v>
      </c>
      <c r="BN6" s="1">
        <v>1.51</v>
      </c>
      <c r="BO6" s="1">
        <v>1.67</v>
      </c>
      <c r="BP6" s="1">
        <v>9.34</v>
      </c>
      <c r="BQ6" s="1">
        <v>8.56</v>
      </c>
      <c r="BR6" s="1">
        <v>7.85</v>
      </c>
      <c r="BS6" s="1">
        <v>70</v>
      </c>
      <c r="BT6" s="1">
        <v>96.2</v>
      </c>
      <c r="BU6" s="1">
        <v>130</v>
      </c>
      <c r="BV6" s="1">
        <v>12.16877229158899</v>
      </c>
      <c r="BW6" s="1">
        <v>4.1177021775705764</v>
      </c>
      <c r="BX6" s="1">
        <v>28</v>
      </c>
      <c r="BY6" s="1">
        <v>32</v>
      </c>
      <c r="BZ6" s="1">
        <v>0.30500000000000022</v>
      </c>
      <c r="CA6" s="1">
        <v>0.35000000000000026</v>
      </c>
      <c r="CB6" s="1">
        <v>0.34500000000000025</v>
      </c>
    </row>
    <row r="7" spans="1:81">
      <c r="A7" s="1">
        <v>5</v>
      </c>
      <c r="B7" s="1" t="b">
        <v>0</v>
      </c>
      <c r="C7" s="1" t="s">
        <v>51</v>
      </c>
      <c r="D7" s="1">
        <v>0.83652000000000004</v>
      </c>
      <c r="E7" s="1">
        <v>0.66764000000000001</v>
      </c>
      <c r="F7" s="1">
        <v>0.26956999999999998</v>
      </c>
      <c r="G7" s="1">
        <v>6</v>
      </c>
      <c r="H7" s="1">
        <v>17</v>
      </c>
      <c r="I7" s="1">
        <v>5</v>
      </c>
      <c r="J7" s="1">
        <v>434.18790959551683</v>
      </c>
      <c r="K7" s="1">
        <v>483.76772751491126</v>
      </c>
      <c r="L7" s="1">
        <v>592.82291055287965</v>
      </c>
      <c r="M7" s="1">
        <v>4.6110200212233927</v>
      </c>
      <c r="N7" s="1">
        <v>4.5873006035131549</v>
      </c>
      <c r="O7" s="1">
        <v>4.5628837996963263</v>
      </c>
      <c r="P7" s="1">
        <v>4.6979527408085915E-4</v>
      </c>
      <c r="Q7" s="1">
        <v>2.9534171243342103E-4</v>
      </c>
      <c r="R7" s="1">
        <v>1.8835035454707282E-4</v>
      </c>
      <c r="S7" s="1">
        <v>0.74668983431151859</v>
      </c>
      <c r="T7" s="1">
        <v>0.75289800289574016</v>
      </c>
      <c r="U7" s="1">
        <v>0.77256612186157125</v>
      </c>
      <c r="V7" s="1">
        <v>7.7</v>
      </c>
      <c r="W7" s="1">
        <v>8.8000000000000007</v>
      </c>
      <c r="X7" s="1">
        <v>11.5</v>
      </c>
      <c r="Y7" s="1">
        <v>0.31000000000000022</v>
      </c>
      <c r="Z7" s="1">
        <v>0.32800000000000024</v>
      </c>
      <c r="AA7" s="1">
        <v>0.34600000000000025</v>
      </c>
      <c r="AB7" s="1">
        <v>151</v>
      </c>
      <c r="AC7" s="1">
        <v>1.779167626392148E-4</v>
      </c>
      <c r="AD7" s="1">
        <v>8471152.7798489816</v>
      </c>
      <c r="AE7" s="1">
        <v>11.268506425723535</v>
      </c>
      <c r="AF7" s="1">
        <v>3.2790264399722484</v>
      </c>
      <c r="AG7" s="1">
        <v>2.1070702703893728E-4</v>
      </c>
      <c r="AH7" s="1">
        <v>10032396</v>
      </c>
      <c r="AI7" s="1">
        <v>76003</v>
      </c>
      <c r="AJ7" s="1">
        <v>9.2739725373366513E-2</v>
      </c>
      <c r="AK7" s="1">
        <v>626462.25830715778</v>
      </c>
      <c r="AL7" s="1">
        <v>2596102.7721485617</v>
      </c>
      <c r="AM7" s="1">
        <v>32344</v>
      </c>
      <c r="AN7" s="1">
        <v>37256</v>
      </c>
      <c r="AO7" s="1">
        <v>57146</v>
      </c>
      <c r="AP7" s="1">
        <v>0.9007142857142858</v>
      </c>
      <c r="AQ7" s="1">
        <v>0.9007142857142858</v>
      </c>
      <c r="AR7" s="1">
        <v>0.9007142857142858</v>
      </c>
      <c r="AS7" s="1">
        <v>0.43684210526315792</v>
      </c>
      <c r="AT7" s="1">
        <v>0.5</v>
      </c>
      <c r="AU7" s="1">
        <v>0.64736842105263159</v>
      </c>
      <c r="AV7" s="1">
        <v>166</v>
      </c>
      <c r="AW7" s="1">
        <v>190</v>
      </c>
      <c r="AX7" s="1">
        <v>246</v>
      </c>
      <c r="AY7" s="1">
        <v>60</v>
      </c>
      <c r="AZ7" s="1">
        <v>72</v>
      </c>
      <c r="BA7" s="1">
        <v>124</v>
      </c>
      <c r="BB7" s="1">
        <v>31769849.999999996</v>
      </c>
      <c r="BC7" s="1">
        <v>36239769.999999993</v>
      </c>
      <c r="BD7" s="1">
        <v>54339670</v>
      </c>
      <c r="BE7" s="1">
        <v>1600</v>
      </c>
      <c r="BF7" s="1">
        <v>1800</v>
      </c>
      <c r="BG7" s="1">
        <v>1900</v>
      </c>
      <c r="BH7" s="1">
        <v>10.917277016610207</v>
      </c>
      <c r="BI7" s="1">
        <v>569.85377535512168</v>
      </c>
      <c r="BJ7" s="1">
        <v>5.5</v>
      </c>
      <c r="BK7" s="1">
        <v>5.8</v>
      </c>
      <c r="BL7" s="1">
        <v>5.79</v>
      </c>
      <c r="BM7" s="1">
        <v>1.44</v>
      </c>
      <c r="BN7" s="1">
        <v>1.49</v>
      </c>
      <c r="BO7" s="1">
        <v>1.57</v>
      </c>
      <c r="BP7" s="1">
        <v>9.34</v>
      </c>
      <c r="BQ7" s="1">
        <v>8.81</v>
      </c>
      <c r="BR7" s="1">
        <v>9.7799999999999994</v>
      </c>
      <c r="BS7" s="1">
        <v>70</v>
      </c>
      <c r="BT7" s="1">
        <v>77.5</v>
      </c>
      <c r="BU7" s="1">
        <v>109.4</v>
      </c>
      <c r="BV7" s="1">
        <v>10.917277016610207</v>
      </c>
      <c r="BW7" s="1">
        <v>3.2790264399722484</v>
      </c>
      <c r="BX7" s="1">
        <v>52</v>
      </c>
      <c r="BY7" s="1">
        <v>12</v>
      </c>
      <c r="BZ7" s="1">
        <v>0.31000000000000022</v>
      </c>
      <c r="CA7" s="1">
        <v>0.32800000000000024</v>
      </c>
      <c r="CB7" s="1">
        <v>0.34600000000000025</v>
      </c>
    </row>
    <row r="8" spans="1:81">
      <c r="A8" s="1">
        <v>6</v>
      </c>
      <c r="B8" s="1" t="b">
        <v>0</v>
      </c>
      <c r="C8" s="1" t="s">
        <v>51</v>
      </c>
      <c r="D8" s="1">
        <v>5.1999999999999998E-3</v>
      </c>
      <c r="E8" s="1">
        <v>0.53093999999999997</v>
      </c>
      <c r="F8" s="1">
        <v>0.10623</v>
      </c>
      <c r="G8" s="1">
        <v>1</v>
      </c>
      <c r="H8" s="1">
        <v>13</v>
      </c>
      <c r="I8" s="1">
        <v>2</v>
      </c>
      <c r="J8" s="1">
        <v>447.06094882436446</v>
      </c>
      <c r="K8" s="1">
        <v>547.46772780685649</v>
      </c>
      <c r="L8" s="1">
        <v>496.34512719675689</v>
      </c>
      <c r="M8" s="1">
        <v>4.6466781578060674</v>
      </c>
      <c r="N8" s="1">
        <v>4.5609398957593212</v>
      </c>
      <c r="O8" s="1">
        <v>4.5556065086865107</v>
      </c>
      <c r="P8" s="1">
        <v>4.6179909710683954E-4</v>
      </c>
      <c r="Q8" s="1">
        <v>2.2266955564568142E-4</v>
      </c>
      <c r="R8" s="1">
        <v>2.8769519313321171E-4</v>
      </c>
      <c r="S8" s="1">
        <v>0.76158079260007661</v>
      </c>
      <c r="T8" s="1">
        <v>0.76567742809078698</v>
      </c>
      <c r="U8" s="1">
        <v>0.76787120372883322</v>
      </c>
      <c r="V8" s="1">
        <v>8</v>
      </c>
      <c r="W8" s="1">
        <v>10.35</v>
      </c>
      <c r="X8" s="1">
        <v>9.1</v>
      </c>
      <c r="Y8" s="1">
        <v>0.2840000000000002</v>
      </c>
      <c r="Z8" s="1">
        <v>0.34700000000000025</v>
      </c>
      <c r="AA8" s="1">
        <v>0.35100000000000026</v>
      </c>
      <c r="AB8" s="1">
        <v>144</v>
      </c>
      <c r="AC8" s="1">
        <v>1.8429886358381462E-4</v>
      </c>
      <c r="AD8" s="1">
        <v>7960304.7493789159</v>
      </c>
      <c r="AE8" s="1">
        <v>11.132419272394003</v>
      </c>
      <c r="AF8" s="1">
        <v>3.7222204800507366</v>
      </c>
      <c r="AG8" s="1">
        <v>2.2152106838432199E-4</v>
      </c>
      <c r="AH8" s="1">
        <v>9568020</v>
      </c>
      <c r="AI8" s="1">
        <v>72485</v>
      </c>
      <c r="AJ8" s="1">
        <v>9.8868188721335709E-2</v>
      </c>
      <c r="AK8" s="1">
        <v>595880.1163372423</v>
      </c>
      <c r="AL8" s="1">
        <v>2510695.496532511</v>
      </c>
      <c r="AM8" s="1">
        <v>24105</v>
      </c>
      <c r="AN8" s="1">
        <v>42454</v>
      </c>
      <c r="AO8" s="1">
        <v>59399</v>
      </c>
      <c r="AP8" s="1">
        <v>0.9007142857142858</v>
      </c>
      <c r="AQ8" s="1">
        <v>0.9007142857142858</v>
      </c>
      <c r="AR8" s="1">
        <v>0.9007142857142858</v>
      </c>
      <c r="AS8" s="1">
        <v>0.45263157894736844</v>
      </c>
      <c r="AT8" s="1">
        <v>0.58421052631578951</v>
      </c>
      <c r="AU8" s="1">
        <v>0.51578947368421058</v>
      </c>
      <c r="AV8" s="1">
        <v>172</v>
      </c>
      <c r="AW8" s="1">
        <v>222</v>
      </c>
      <c r="AX8" s="1">
        <v>196</v>
      </c>
      <c r="AY8" s="1">
        <v>50</v>
      </c>
      <c r="AZ8" s="1">
        <v>90</v>
      </c>
      <c r="BA8" s="1">
        <v>112</v>
      </c>
      <c r="BB8" s="1">
        <v>24272359.999999996</v>
      </c>
      <c r="BC8" s="1">
        <v>40969949.999999993</v>
      </c>
      <c r="BD8" s="1">
        <v>56389900</v>
      </c>
      <c r="BE8" s="1">
        <v>1400</v>
      </c>
      <c r="BF8" s="1">
        <v>1900</v>
      </c>
      <c r="BG8" s="1">
        <v>2200</v>
      </c>
      <c r="BH8" s="1">
        <v>11.238723111305118</v>
      </c>
      <c r="BI8" s="1">
        <v>586.81606647669571</v>
      </c>
      <c r="BJ8" s="1">
        <v>6.2</v>
      </c>
      <c r="BK8" s="1">
        <v>6.4</v>
      </c>
      <c r="BL8" s="1">
        <v>6.2</v>
      </c>
      <c r="BM8" s="1">
        <v>1.1299999999999999</v>
      </c>
      <c r="BN8" s="1">
        <v>1.46</v>
      </c>
      <c r="BO8" s="1">
        <v>1.65</v>
      </c>
      <c r="BP8" s="1">
        <v>9.3000000000000007</v>
      </c>
      <c r="BQ8" s="1">
        <v>8.17</v>
      </c>
      <c r="BR8" s="1">
        <v>8.76</v>
      </c>
      <c r="BS8" s="1">
        <v>48.3</v>
      </c>
      <c r="BT8" s="1">
        <v>84.5</v>
      </c>
      <c r="BU8" s="1">
        <v>120</v>
      </c>
      <c r="BV8" s="1">
        <v>11.238723111305118</v>
      </c>
      <c r="BW8" s="1">
        <v>3.7222204800507366</v>
      </c>
      <c r="BX8" s="1">
        <v>22</v>
      </c>
      <c r="BY8" s="1">
        <v>40</v>
      </c>
      <c r="BZ8" s="1">
        <v>0.2840000000000002</v>
      </c>
      <c r="CA8" s="1">
        <v>0.34700000000000025</v>
      </c>
      <c r="CB8" s="1">
        <v>0.35100000000000026</v>
      </c>
    </row>
    <row r="9" spans="1:81">
      <c r="A9" s="1">
        <v>7</v>
      </c>
      <c r="B9" s="1" t="b">
        <v>0</v>
      </c>
      <c r="C9" s="1" t="s">
        <v>51</v>
      </c>
      <c r="D9" s="1">
        <v>0.45726</v>
      </c>
      <c r="E9" s="1">
        <v>0.34475</v>
      </c>
      <c r="F9" s="1">
        <v>0.41802</v>
      </c>
      <c r="G9" s="1">
        <v>4</v>
      </c>
      <c r="H9" s="1">
        <v>9</v>
      </c>
      <c r="I9" s="1">
        <v>7</v>
      </c>
      <c r="J9" s="1">
        <v>411.13621848545284</v>
      </c>
      <c r="K9" s="1">
        <v>524.91028024464231</v>
      </c>
      <c r="L9" s="1">
        <v>655.48694341079783</v>
      </c>
      <c r="M9" s="1">
        <v>4.6428492801125829</v>
      </c>
      <c r="N9" s="1">
        <v>4.5657901686785189</v>
      </c>
      <c r="O9" s="1">
        <v>4.560264892130526</v>
      </c>
      <c r="P9" s="1">
        <v>8.0342005457197162E-4</v>
      </c>
      <c r="Q9" s="1">
        <v>2.9977726740394132E-4</v>
      </c>
      <c r="R9" s="1">
        <v>1.8186679668795417E-4</v>
      </c>
      <c r="S9" s="1">
        <v>0.73865929337618352</v>
      </c>
      <c r="T9" s="1">
        <v>0.78112141750583242</v>
      </c>
      <c r="U9" s="1">
        <v>0.78754824139759394</v>
      </c>
      <c r="V9" s="1">
        <v>7.15</v>
      </c>
      <c r="W9" s="1">
        <v>9.8000000000000007</v>
      </c>
      <c r="X9" s="1">
        <v>13.05</v>
      </c>
      <c r="Y9" s="1">
        <v>0.2870000000000002</v>
      </c>
      <c r="Z9" s="1">
        <v>0.34300000000000025</v>
      </c>
      <c r="AA9" s="1">
        <v>0.34800000000000025</v>
      </c>
      <c r="AB9" s="1">
        <v>138</v>
      </c>
      <c r="AC9" s="1">
        <v>1.8117597235522688E-4</v>
      </c>
      <c r="AD9" s="1">
        <v>9123049.1778220069</v>
      </c>
      <c r="AE9" s="1">
        <v>12.741502215835256</v>
      </c>
      <c r="AF9" s="1">
        <v>4.0049838407105636</v>
      </c>
      <c r="AG9" s="1">
        <v>2.2122581076233251E-4</v>
      </c>
      <c r="AH9" s="1">
        <v>11139744</v>
      </c>
      <c r="AI9" s="1">
        <v>84392</v>
      </c>
      <c r="AJ9" s="1">
        <v>9.9783197350852712E-2</v>
      </c>
      <c r="AK9" s="1">
        <v>596675.40394646965</v>
      </c>
      <c r="AL9" s="1">
        <v>2954114.0595760061</v>
      </c>
      <c r="AM9" s="1">
        <v>24044</v>
      </c>
      <c r="AN9" s="1">
        <v>39355</v>
      </c>
      <c r="AO9" s="1">
        <v>68601</v>
      </c>
      <c r="AP9" s="1">
        <v>0.9007142857142858</v>
      </c>
      <c r="AQ9" s="1">
        <v>0.9007142857142858</v>
      </c>
      <c r="AR9" s="1">
        <v>0.9007142857142858</v>
      </c>
      <c r="AS9" s="1">
        <v>0.40526315789473683</v>
      </c>
      <c r="AT9" s="1">
        <v>0.55263157894736847</v>
      </c>
      <c r="AU9" s="1">
        <v>0.73157894736842111</v>
      </c>
      <c r="AV9" s="1">
        <v>154</v>
      </c>
      <c r="AW9" s="1">
        <v>210</v>
      </c>
      <c r="AX9" s="1">
        <v>278</v>
      </c>
      <c r="AY9" s="1">
        <v>44</v>
      </c>
      <c r="AZ9" s="1">
        <v>80</v>
      </c>
      <c r="BA9" s="1">
        <v>174</v>
      </c>
      <c r="BB9" s="1">
        <v>24216849.999999993</v>
      </c>
      <c r="BC9" s="1">
        <v>38149859.999999993</v>
      </c>
      <c r="BD9" s="1">
        <v>64763719.999999993</v>
      </c>
      <c r="BE9" s="1">
        <v>1400</v>
      </c>
      <c r="BF9" s="1">
        <v>1800</v>
      </c>
      <c r="BG9" s="1">
        <v>1600</v>
      </c>
      <c r="BH9" s="1">
        <v>11.577940233532839</v>
      </c>
      <c r="BI9" s="1">
        <v>736.09361009496752</v>
      </c>
      <c r="BJ9" s="1">
        <v>5.8</v>
      </c>
      <c r="BK9" s="1">
        <v>5.5</v>
      </c>
      <c r="BL9" s="1">
        <v>5.6</v>
      </c>
      <c r="BM9" s="1">
        <v>1.1100000000000001</v>
      </c>
      <c r="BN9" s="1">
        <v>1.39</v>
      </c>
      <c r="BO9" s="1">
        <v>1.62</v>
      </c>
      <c r="BP9" s="1">
        <v>9.3000000000000007</v>
      </c>
      <c r="BQ9" s="1">
        <v>8.9</v>
      </c>
      <c r="BR9" s="1">
        <v>9</v>
      </c>
      <c r="BS9" s="1">
        <v>52.3</v>
      </c>
      <c r="BT9" s="1">
        <v>79.2</v>
      </c>
      <c r="BU9" s="1">
        <v>128</v>
      </c>
      <c r="BV9" s="1">
        <v>11.577940233532839</v>
      </c>
      <c r="BW9" s="1">
        <v>4.0049838407105636</v>
      </c>
      <c r="BX9" s="1">
        <v>94</v>
      </c>
      <c r="BY9" s="1">
        <v>36</v>
      </c>
      <c r="BZ9" s="1">
        <v>0.2870000000000002</v>
      </c>
      <c r="CA9" s="1">
        <v>0.34300000000000025</v>
      </c>
      <c r="CB9" s="1">
        <v>0.34800000000000025</v>
      </c>
    </row>
    <row r="10" spans="1:81">
      <c r="A10" s="1">
        <v>8</v>
      </c>
      <c r="B10" s="1" t="b">
        <v>0</v>
      </c>
      <c r="C10" s="1" t="s">
        <v>51</v>
      </c>
      <c r="D10" s="1">
        <v>0.32938000000000001</v>
      </c>
      <c r="E10" s="1">
        <v>0.91742999999999997</v>
      </c>
      <c r="F10" s="1">
        <v>0.75004000000000004</v>
      </c>
      <c r="G10" s="1">
        <v>3</v>
      </c>
      <c r="H10" s="1">
        <v>23</v>
      </c>
      <c r="I10" s="1">
        <v>12</v>
      </c>
      <c r="J10" s="1">
        <v>434.18790959551683</v>
      </c>
      <c r="K10" s="1">
        <v>434.18790959551683</v>
      </c>
      <c r="L10" s="1">
        <v>592.82291055287965</v>
      </c>
      <c r="M10" s="1">
        <v>4.6348929887801233</v>
      </c>
      <c r="N10" s="1">
        <v>4.578067693862792</v>
      </c>
      <c r="O10" s="1">
        <v>4.5665885686767789</v>
      </c>
      <c r="P10" s="1">
        <v>5.4724334236253263E-4</v>
      </c>
      <c r="Q10" s="1">
        <v>3.7492984209266809E-4</v>
      </c>
      <c r="R10" s="1">
        <v>1.8554399626082274E-4</v>
      </c>
      <c r="S10" s="1">
        <v>0.75616031756353885</v>
      </c>
      <c r="T10" s="1">
        <v>0.72405814817810787</v>
      </c>
      <c r="U10" s="1">
        <v>0.74706518728213167</v>
      </c>
      <c r="V10" s="1">
        <v>7.7</v>
      </c>
      <c r="W10" s="1">
        <v>7.7</v>
      </c>
      <c r="X10" s="1">
        <v>11.5</v>
      </c>
      <c r="Y10" s="1">
        <v>0.2930000000000002</v>
      </c>
      <c r="Z10" s="1">
        <v>0.33400000000000024</v>
      </c>
      <c r="AA10" s="1">
        <v>0.34300000000000025</v>
      </c>
      <c r="AB10" s="1">
        <v>143</v>
      </c>
      <c r="AC10" s="1">
        <v>1.8821561621901674E-4</v>
      </c>
      <c r="AD10" s="1">
        <v>8284009.9274111101</v>
      </c>
      <c r="AE10" s="1">
        <v>11.963298259574405</v>
      </c>
      <c r="AF10" s="1">
        <v>4.0536698290678679</v>
      </c>
      <c r="AG10" s="1">
        <v>2.2875231450969542E-4</v>
      </c>
      <c r="AH10" s="1">
        <v>10068168</v>
      </c>
      <c r="AI10" s="1">
        <v>76274</v>
      </c>
      <c r="AJ10" s="1">
        <v>0.10090473495968555</v>
      </c>
      <c r="AK10" s="1">
        <v>577043.34175995982</v>
      </c>
      <c r="AL10" s="1">
        <v>2611120.6013904973</v>
      </c>
      <c r="AM10" s="1">
        <v>25716</v>
      </c>
      <c r="AN10" s="1">
        <v>40188</v>
      </c>
      <c r="AO10" s="1">
        <v>58348</v>
      </c>
      <c r="AP10" s="1">
        <v>0.9007142857142858</v>
      </c>
      <c r="AQ10" s="1">
        <v>0.9007142857142858</v>
      </c>
      <c r="AR10" s="1">
        <v>0.9007142857142858</v>
      </c>
      <c r="AS10" s="1">
        <v>0.43684210526315792</v>
      </c>
      <c r="AT10" s="1">
        <v>0.43684210526315792</v>
      </c>
      <c r="AU10" s="1">
        <v>0.64736842105263159</v>
      </c>
      <c r="AV10" s="1">
        <v>166</v>
      </c>
      <c r="AW10" s="1">
        <v>166</v>
      </c>
      <c r="AX10" s="1">
        <v>246</v>
      </c>
      <c r="AY10" s="1">
        <v>50</v>
      </c>
      <c r="AZ10" s="1">
        <v>73</v>
      </c>
      <c r="BA10" s="1">
        <v>133</v>
      </c>
      <c r="BB10" s="1">
        <v>25738369.999999996</v>
      </c>
      <c r="BC10" s="1">
        <v>38907889.999999993</v>
      </c>
      <c r="BD10" s="1">
        <v>55433490</v>
      </c>
      <c r="BE10" s="1">
        <v>1400</v>
      </c>
      <c r="BF10" s="1">
        <v>1800</v>
      </c>
      <c r="BG10" s="1">
        <v>1950</v>
      </c>
      <c r="BH10" s="1">
        <v>10.625496987622883</v>
      </c>
      <c r="BI10" s="1">
        <v>651.21769649494479</v>
      </c>
      <c r="BJ10" s="1">
        <v>6.2</v>
      </c>
      <c r="BK10" s="1">
        <v>5.6</v>
      </c>
      <c r="BL10" s="1">
        <v>6.2</v>
      </c>
      <c r="BM10" s="1">
        <v>1.17</v>
      </c>
      <c r="BN10" s="1">
        <v>1.43</v>
      </c>
      <c r="BO10" s="1">
        <v>1.7</v>
      </c>
      <c r="BP10" s="1">
        <v>9.3000000000000007</v>
      </c>
      <c r="BQ10" s="1">
        <v>7.66</v>
      </c>
      <c r="BR10" s="1">
        <v>8.82</v>
      </c>
      <c r="BS10" s="1">
        <v>52.3</v>
      </c>
      <c r="BT10" s="1">
        <v>102.8</v>
      </c>
      <c r="BU10" s="1">
        <v>114</v>
      </c>
      <c r="BV10" s="1">
        <v>10.625496987622883</v>
      </c>
      <c r="BW10" s="1">
        <v>4.0536698290678679</v>
      </c>
      <c r="BX10" s="1">
        <v>60</v>
      </c>
      <c r="BY10" s="1">
        <v>23</v>
      </c>
      <c r="BZ10" s="1">
        <v>0.2930000000000002</v>
      </c>
      <c r="CA10" s="1">
        <v>0.33400000000000024</v>
      </c>
      <c r="CB10" s="1">
        <v>0.34300000000000025</v>
      </c>
    </row>
    <row r="11" spans="1:81">
      <c r="A11" s="1">
        <v>9</v>
      </c>
      <c r="B11" s="1" t="b">
        <v>0</v>
      </c>
      <c r="C11" s="1" t="s">
        <v>51</v>
      </c>
      <c r="D11" s="1">
        <v>0.17533000000000001</v>
      </c>
      <c r="E11" s="1">
        <v>0.83945000000000003</v>
      </c>
      <c r="F11" s="1">
        <v>0.91771999999999998</v>
      </c>
      <c r="G11" s="1">
        <v>2</v>
      </c>
      <c r="H11" s="1">
        <v>21</v>
      </c>
      <c r="I11" s="1">
        <v>14</v>
      </c>
      <c r="J11" s="1">
        <v>442.8077006846824</v>
      </c>
      <c r="K11" s="1">
        <v>554.95979538844119</v>
      </c>
      <c r="L11" s="1">
        <v>615.35468738241377</v>
      </c>
      <c r="M11" s="1">
        <v>4.6466199198699849</v>
      </c>
      <c r="N11" s="1">
        <v>4.5700911217840714</v>
      </c>
      <c r="O11" s="1">
        <v>4.5687161307033639</v>
      </c>
      <c r="P11" s="1">
        <v>5.491526097858309E-4</v>
      </c>
      <c r="Q11" s="1">
        <v>2.3173275269898795E-4</v>
      </c>
      <c r="R11" s="1">
        <v>1.8463235167092557E-4</v>
      </c>
      <c r="S11" s="1">
        <v>0.75732972713742641</v>
      </c>
      <c r="T11" s="1">
        <v>0.72640877914097102</v>
      </c>
      <c r="U11" s="1">
        <v>0.78669404411789123</v>
      </c>
      <c r="V11" s="1">
        <v>7.9</v>
      </c>
      <c r="W11" s="1">
        <v>10.55</v>
      </c>
      <c r="X11" s="1">
        <v>12.1</v>
      </c>
      <c r="Y11" s="1">
        <v>0.2840000000000002</v>
      </c>
      <c r="Z11" s="1">
        <v>0.34000000000000025</v>
      </c>
      <c r="AA11" s="1">
        <v>0.34200000000000025</v>
      </c>
      <c r="AB11" s="1">
        <v>155</v>
      </c>
      <c r="AC11" s="1">
        <v>1.6378191121601036E-4</v>
      </c>
      <c r="AD11" s="1">
        <v>8985175.8973005209</v>
      </c>
      <c r="AE11" s="1">
        <v>11.424607216872804</v>
      </c>
      <c r="AF11" s="1">
        <v>3.7622914225007453</v>
      </c>
      <c r="AG11" s="1">
        <v>2.0140482544101781E-4</v>
      </c>
      <c r="AH11" s="1">
        <v>11049192</v>
      </c>
      <c r="AI11" s="1">
        <v>83706</v>
      </c>
      <c r="AJ11" s="1">
        <v>8.6498025034577597E-2</v>
      </c>
      <c r="AK11" s="1">
        <v>655396.41223073239</v>
      </c>
      <c r="AL11" s="1">
        <v>2789955.45212518</v>
      </c>
      <c r="AM11" s="1">
        <v>24224</v>
      </c>
      <c r="AN11" s="1">
        <v>41380</v>
      </c>
      <c r="AO11" s="1">
        <v>58556</v>
      </c>
      <c r="AP11" s="1">
        <v>0.9007142857142858</v>
      </c>
      <c r="AQ11" s="1">
        <v>0.9007142857142858</v>
      </c>
      <c r="AR11" s="1">
        <v>0.9007142857142858</v>
      </c>
      <c r="AS11" s="1">
        <v>0.44736842105263158</v>
      </c>
      <c r="AT11" s="1">
        <v>0.59473684210526312</v>
      </c>
      <c r="AU11" s="1">
        <v>0.67894736842105263</v>
      </c>
      <c r="AV11" s="1">
        <v>170</v>
      </c>
      <c r="AW11" s="1">
        <v>226</v>
      </c>
      <c r="AX11" s="1">
        <v>258</v>
      </c>
      <c r="AY11" s="1">
        <v>50</v>
      </c>
      <c r="AZ11" s="1">
        <v>100</v>
      </c>
      <c r="BA11" s="1">
        <v>130</v>
      </c>
      <c r="BB11" s="1">
        <v>24380649.999999996</v>
      </c>
      <c r="BC11" s="1">
        <v>39992609.999999993</v>
      </c>
      <c r="BD11" s="1">
        <v>55622769.999999993</v>
      </c>
      <c r="BE11" s="1">
        <v>1400</v>
      </c>
      <c r="BF11" s="1">
        <v>1000</v>
      </c>
      <c r="BG11" s="1">
        <v>1900</v>
      </c>
      <c r="BH11" s="1">
        <v>10.627127112437183</v>
      </c>
      <c r="BI11" s="1">
        <v>753.36587748530985</v>
      </c>
      <c r="BJ11" s="1">
        <v>6.2</v>
      </c>
      <c r="BK11" s="1">
        <v>6</v>
      </c>
      <c r="BL11" s="1">
        <v>6.18</v>
      </c>
      <c r="BM11" s="1">
        <v>1.17</v>
      </c>
      <c r="BN11" s="1">
        <v>1.45</v>
      </c>
      <c r="BO11" s="1">
        <v>1.67</v>
      </c>
      <c r="BP11" s="1">
        <v>9.3000000000000007</v>
      </c>
      <c r="BQ11" s="1">
        <v>8.58</v>
      </c>
      <c r="BR11" s="1">
        <v>8.8000000000000007</v>
      </c>
      <c r="BS11" s="1">
        <v>48.3</v>
      </c>
      <c r="BT11" s="1">
        <v>96</v>
      </c>
      <c r="BU11" s="1">
        <v>127.3</v>
      </c>
      <c r="BV11" s="1">
        <v>10.627127112437183</v>
      </c>
      <c r="BW11" s="1">
        <v>3.7622914225007453</v>
      </c>
      <c r="BX11" s="1">
        <v>30</v>
      </c>
      <c r="BY11" s="1">
        <v>50</v>
      </c>
      <c r="BZ11" s="1">
        <v>0.2840000000000002</v>
      </c>
      <c r="CA11" s="1">
        <v>0.34000000000000025</v>
      </c>
      <c r="CB11" s="1">
        <v>0.34200000000000025</v>
      </c>
    </row>
    <row r="12" spans="1:81">
      <c r="A12" s="1">
        <v>10</v>
      </c>
      <c r="B12" s="1" t="b">
        <v>0</v>
      </c>
      <c r="C12" s="1" t="s">
        <v>51</v>
      </c>
      <c r="D12" s="1">
        <v>0.42948999999999998</v>
      </c>
      <c r="E12" s="1">
        <v>0.29336000000000001</v>
      </c>
      <c r="F12" s="1">
        <v>0.89641000000000004</v>
      </c>
      <c r="G12" s="1">
        <v>4</v>
      </c>
      <c r="H12" s="1">
        <v>8</v>
      </c>
      <c r="I12" s="1">
        <v>14</v>
      </c>
      <c r="J12" s="1">
        <v>411.13621848545284</v>
      </c>
      <c r="K12" s="1">
        <v>496.34512719675689</v>
      </c>
      <c r="L12" s="1">
        <v>615.35468738241377</v>
      </c>
      <c r="M12" s="1">
        <v>4.6428492801125829</v>
      </c>
      <c r="N12" s="1">
        <v>4.5632539217614347</v>
      </c>
      <c r="O12" s="1">
        <v>4.5687161307033639</v>
      </c>
      <c r="P12" s="1">
        <v>5.9942029678485508E-4</v>
      </c>
      <c r="Q12" s="1">
        <v>2.8594006457610774E-4</v>
      </c>
      <c r="R12" s="1">
        <v>1.643468486587951E-4</v>
      </c>
      <c r="S12" s="1">
        <v>0.74156065407684246</v>
      </c>
      <c r="T12" s="1">
        <v>0.78276496524868755</v>
      </c>
      <c r="U12" s="1">
        <v>0.78536727066420653</v>
      </c>
      <c r="V12" s="1">
        <v>7.15</v>
      </c>
      <c r="W12" s="1">
        <v>9.1</v>
      </c>
      <c r="X12" s="1">
        <v>12.1</v>
      </c>
      <c r="Y12" s="1">
        <v>0.2870000000000002</v>
      </c>
      <c r="Z12" s="1">
        <v>0.34500000000000025</v>
      </c>
      <c r="AA12" s="1">
        <v>0.34200000000000025</v>
      </c>
      <c r="AB12" s="1">
        <v>155</v>
      </c>
      <c r="AC12" s="1">
        <v>1.6676600085474607E-4</v>
      </c>
      <c r="AD12" s="1">
        <v>8972407.0856105015</v>
      </c>
      <c r="AE12" s="1">
        <v>11.40193045010637</v>
      </c>
      <c r="AF12" s="1">
        <v>3.4525109330538206</v>
      </c>
      <c r="AG12" s="1">
        <v>2.0129111018528427E-4</v>
      </c>
      <c r="AH12" s="1">
        <v>10829940</v>
      </c>
      <c r="AI12" s="1">
        <v>82045</v>
      </c>
      <c r="AJ12" s="1">
        <v>8.847683296325666E-2</v>
      </c>
      <c r="AK12" s="1">
        <v>655766.66489889566</v>
      </c>
      <c r="AL12" s="1">
        <v>2798732.8967660069</v>
      </c>
      <c r="AM12" s="1">
        <v>24044</v>
      </c>
      <c r="AN12" s="1">
        <v>40300</v>
      </c>
      <c r="AO12" s="1">
        <v>58556</v>
      </c>
      <c r="AP12" s="1">
        <v>0.9007142857142858</v>
      </c>
      <c r="AQ12" s="1">
        <v>0.9007142857142858</v>
      </c>
      <c r="AR12" s="1">
        <v>0.9007142857142858</v>
      </c>
      <c r="AS12" s="1">
        <v>0.40526315789473683</v>
      </c>
      <c r="AT12" s="1">
        <v>0.51578947368421058</v>
      </c>
      <c r="AU12" s="1">
        <v>0.67894736842105263</v>
      </c>
      <c r="AV12" s="1">
        <v>154</v>
      </c>
      <c r="AW12" s="1">
        <v>196</v>
      </c>
      <c r="AX12" s="1">
        <v>258</v>
      </c>
      <c r="AY12" s="1">
        <v>44</v>
      </c>
      <c r="AZ12" s="1">
        <v>80</v>
      </c>
      <c r="BA12" s="1">
        <v>130</v>
      </c>
      <c r="BB12" s="1">
        <v>24216849.999999993</v>
      </c>
      <c r="BC12" s="1">
        <v>39009809.999999993</v>
      </c>
      <c r="BD12" s="1">
        <v>55622769.999999993</v>
      </c>
      <c r="BE12" s="1">
        <v>1400</v>
      </c>
      <c r="BF12" s="1">
        <v>1800</v>
      </c>
      <c r="BG12" s="1">
        <v>1900</v>
      </c>
      <c r="BH12" s="1">
        <v>10.677380758603025</v>
      </c>
      <c r="BI12" s="1">
        <v>677.99951375216699</v>
      </c>
      <c r="BJ12" s="1">
        <v>5.8</v>
      </c>
      <c r="BK12" s="1">
        <v>5.5</v>
      </c>
      <c r="BL12" s="1">
        <v>6.18</v>
      </c>
      <c r="BM12" s="1">
        <v>1.1100000000000001</v>
      </c>
      <c r="BN12" s="1">
        <v>1.47</v>
      </c>
      <c r="BO12" s="1">
        <v>1.67</v>
      </c>
      <c r="BP12" s="1">
        <v>9.3000000000000007</v>
      </c>
      <c r="BQ12" s="1">
        <v>9.15</v>
      </c>
      <c r="BR12" s="1">
        <v>8.8000000000000007</v>
      </c>
      <c r="BS12" s="1">
        <v>52.3</v>
      </c>
      <c r="BT12" s="1">
        <v>79.2</v>
      </c>
      <c r="BU12" s="1">
        <v>127.3</v>
      </c>
      <c r="BV12" s="1">
        <v>10.677380758603025</v>
      </c>
      <c r="BW12" s="1">
        <v>3.4525109330538206</v>
      </c>
      <c r="BX12" s="1">
        <v>50</v>
      </c>
      <c r="BY12" s="1">
        <v>36</v>
      </c>
      <c r="BZ12" s="1">
        <v>0.2870000000000002</v>
      </c>
      <c r="CA12" s="1">
        <v>0.34500000000000025</v>
      </c>
      <c r="CB12" s="1">
        <v>0.34200000000000025</v>
      </c>
    </row>
    <row r="13" spans="1:81">
      <c r="A13" s="1">
        <v>11</v>
      </c>
      <c r="B13" s="1" t="b">
        <v>0</v>
      </c>
      <c r="C13" s="1" t="s">
        <v>51</v>
      </c>
      <c r="D13" s="1">
        <v>0.21623000000000001</v>
      </c>
      <c r="E13" s="1">
        <v>0.20885000000000001</v>
      </c>
      <c r="F13" s="1">
        <v>0.32433000000000001</v>
      </c>
      <c r="G13" s="1">
        <v>2</v>
      </c>
      <c r="H13" s="1">
        <v>6</v>
      </c>
      <c r="I13" s="1">
        <v>5</v>
      </c>
      <c r="J13" s="1">
        <v>442.8077006846824</v>
      </c>
      <c r="K13" s="1">
        <v>483.76772751491126</v>
      </c>
      <c r="L13" s="1">
        <v>592.82291055287965</v>
      </c>
      <c r="M13" s="1">
        <v>4.6466199198699849</v>
      </c>
      <c r="N13" s="1">
        <v>4.572229006213405</v>
      </c>
      <c r="O13" s="1">
        <v>4.5628837996963263</v>
      </c>
      <c r="P13" s="1">
        <v>4.5714405421721604E-4</v>
      </c>
      <c r="Q13" s="1">
        <v>2.9386678672893303E-4</v>
      </c>
      <c r="R13" s="1">
        <v>1.8592225962706842E-4</v>
      </c>
      <c r="S13" s="1">
        <v>0.76415843137386785</v>
      </c>
      <c r="T13" s="1">
        <v>0.770880084200815</v>
      </c>
      <c r="U13" s="1">
        <v>0.77255696530616369</v>
      </c>
      <c r="V13" s="1">
        <v>7.9</v>
      </c>
      <c r="W13" s="1">
        <v>8.8000000000000007</v>
      </c>
      <c r="X13" s="1">
        <v>11.5</v>
      </c>
      <c r="Y13" s="1">
        <v>0.2840000000000002</v>
      </c>
      <c r="Z13" s="1">
        <v>0.33800000000000024</v>
      </c>
      <c r="AA13" s="1">
        <v>0.34600000000000025</v>
      </c>
      <c r="AB13" s="1">
        <v>154</v>
      </c>
      <c r="AC13" s="1">
        <v>1.733013620646652E-4</v>
      </c>
      <c r="AD13" s="1">
        <v>8447555.4707409628</v>
      </c>
      <c r="AE13" s="1">
        <v>10.912209098005086</v>
      </c>
      <c r="AF13" s="1">
        <v>3.1313325238760528</v>
      </c>
      <c r="AG13" s="1">
        <v>2.0461468730342572E-4</v>
      </c>
      <c r="AH13" s="1">
        <v>9973920</v>
      </c>
      <c r="AI13" s="1">
        <v>75560</v>
      </c>
      <c r="AJ13" s="1">
        <v>9.1147528995367211E-2</v>
      </c>
      <c r="AK13" s="1">
        <v>645114.9804522855</v>
      </c>
      <c r="AL13" s="1">
        <v>2612187.8444574294</v>
      </c>
      <c r="AM13" s="1">
        <v>24224</v>
      </c>
      <c r="AN13" s="1">
        <v>38461</v>
      </c>
      <c r="AO13" s="1">
        <v>57146</v>
      </c>
      <c r="AP13" s="1">
        <v>0.9007142857142858</v>
      </c>
      <c r="AQ13" s="1">
        <v>0.9007142857142858</v>
      </c>
      <c r="AR13" s="1">
        <v>0.9007142857142858</v>
      </c>
      <c r="AS13" s="1">
        <v>0.44736842105263158</v>
      </c>
      <c r="AT13" s="1">
        <v>0.5</v>
      </c>
      <c r="AU13" s="1">
        <v>0.64736842105263159</v>
      </c>
      <c r="AV13" s="1">
        <v>170</v>
      </c>
      <c r="AW13" s="1">
        <v>190</v>
      </c>
      <c r="AX13" s="1">
        <v>246</v>
      </c>
      <c r="AY13" s="1">
        <v>50</v>
      </c>
      <c r="AZ13" s="1">
        <v>74</v>
      </c>
      <c r="BA13" s="1">
        <v>124</v>
      </c>
      <c r="BB13" s="1">
        <v>24380649.999999996</v>
      </c>
      <c r="BC13" s="1">
        <v>37336319.999999993</v>
      </c>
      <c r="BD13" s="1">
        <v>54339670</v>
      </c>
      <c r="BE13" s="1">
        <v>1400</v>
      </c>
      <c r="BF13" s="1">
        <v>1830</v>
      </c>
      <c r="BG13" s="1">
        <v>1900</v>
      </c>
      <c r="BH13" s="1">
        <v>10.383678097920486</v>
      </c>
      <c r="BI13" s="1">
        <v>557.12305317954861</v>
      </c>
      <c r="BJ13" s="1">
        <v>6.2</v>
      </c>
      <c r="BK13" s="1">
        <v>5.36</v>
      </c>
      <c r="BL13" s="1">
        <v>5.79</v>
      </c>
      <c r="BM13" s="1">
        <v>1.17</v>
      </c>
      <c r="BN13" s="1">
        <v>1.39</v>
      </c>
      <c r="BO13" s="1">
        <v>1.57</v>
      </c>
      <c r="BP13" s="1">
        <v>9.3000000000000007</v>
      </c>
      <c r="BQ13" s="1">
        <v>8.82</v>
      </c>
      <c r="BR13" s="1">
        <v>9.7799999999999994</v>
      </c>
      <c r="BS13" s="1">
        <v>48.3</v>
      </c>
      <c r="BT13" s="1">
        <v>76.400000000000006</v>
      </c>
      <c r="BU13" s="1">
        <v>109.4</v>
      </c>
      <c r="BV13" s="1">
        <v>10.383678097920486</v>
      </c>
      <c r="BW13" s="1">
        <v>3.1313325238760528</v>
      </c>
      <c r="BX13" s="1">
        <v>50</v>
      </c>
      <c r="BY13" s="1">
        <v>24</v>
      </c>
      <c r="BZ13" s="1">
        <v>0.2840000000000002</v>
      </c>
      <c r="CA13" s="1">
        <v>0.33800000000000024</v>
      </c>
      <c r="CB13" s="1">
        <v>0.34600000000000025</v>
      </c>
    </row>
    <row r="14" spans="1:81">
      <c r="A14" s="1">
        <v>12</v>
      </c>
      <c r="B14" s="1" t="b">
        <v>0</v>
      </c>
      <c r="C14" s="1" t="s">
        <v>51</v>
      </c>
      <c r="D14" s="1">
        <v>3.4430000000000002E-2</v>
      </c>
      <c r="E14" s="1">
        <v>0.37809999999999999</v>
      </c>
      <c r="F14" s="1">
        <v>0.93988000000000005</v>
      </c>
      <c r="G14" s="1">
        <v>1</v>
      </c>
      <c r="H14" s="1">
        <v>10</v>
      </c>
      <c r="I14" s="1">
        <v>15</v>
      </c>
      <c r="J14" s="1">
        <v>447.06094882436446</v>
      </c>
      <c r="K14" s="1">
        <v>496.34512719675689</v>
      </c>
      <c r="L14" s="1">
        <v>589.03930538126144</v>
      </c>
      <c r="M14" s="1">
        <v>4.6466781578060674</v>
      </c>
      <c r="N14" s="1">
        <v>4.5620576117938656</v>
      </c>
      <c r="O14" s="1">
        <v>4.571089205427918</v>
      </c>
      <c r="P14" s="1">
        <v>4.5060941378074012E-4</v>
      </c>
      <c r="Q14" s="1">
        <v>2.7897054643488694E-4</v>
      </c>
      <c r="R14" s="1">
        <v>1.8415980445415621E-4</v>
      </c>
      <c r="S14" s="1">
        <v>0.76228748321377293</v>
      </c>
      <c r="T14" s="1">
        <v>0.77222761673474638</v>
      </c>
      <c r="U14" s="1">
        <v>0.7744700282452428</v>
      </c>
      <c r="V14" s="1">
        <v>8</v>
      </c>
      <c r="W14" s="1">
        <v>9.1</v>
      </c>
      <c r="X14" s="1">
        <v>11.4</v>
      </c>
      <c r="Y14" s="1">
        <v>0.2840000000000002</v>
      </c>
      <c r="Z14" s="1">
        <v>0.34600000000000025</v>
      </c>
      <c r="AA14" s="1">
        <v>0.34000000000000025</v>
      </c>
      <c r="AB14" s="1">
        <v>155</v>
      </c>
      <c r="AC14" s="1">
        <v>1.6748135378785001E-4</v>
      </c>
      <c r="AD14" s="1">
        <v>8400489.1434646957</v>
      </c>
      <c r="AE14" s="1">
        <v>10.720900159344749</v>
      </c>
      <c r="AF14" s="1">
        <v>3.4672420383900997</v>
      </c>
      <c r="AG14" s="1">
        <v>2.0215377417175101E-4</v>
      </c>
      <c r="AH14" s="1">
        <v>10139580</v>
      </c>
      <c r="AI14" s="1">
        <v>76815</v>
      </c>
      <c r="AJ14" s="1">
        <v>8.8844228338221573E-2</v>
      </c>
      <c r="AK14" s="1">
        <v>652968.26903588767</v>
      </c>
      <c r="AL14" s="1">
        <v>2619978.6984623428</v>
      </c>
      <c r="AM14" s="1">
        <v>24105</v>
      </c>
      <c r="AN14" s="1">
        <v>41649</v>
      </c>
      <c r="AO14" s="1">
        <v>52989</v>
      </c>
      <c r="AP14" s="1">
        <v>0.9007142857142858</v>
      </c>
      <c r="AQ14" s="1">
        <v>0.9007142857142858</v>
      </c>
      <c r="AR14" s="1">
        <v>0.9007142857142858</v>
      </c>
      <c r="AS14" s="1">
        <v>0.45263157894736844</v>
      </c>
      <c r="AT14" s="1">
        <v>0.51578947368421058</v>
      </c>
      <c r="AU14" s="1">
        <v>0.64210526315789473</v>
      </c>
      <c r="AV14" s="1">
        <v>172</v>
      </c>
      <c r="AW14" s="1">
        <v>196</v>
      </c>
      <c r="AX14" s="1">
        <v>244</v>
      </c>
      <c r="AY14" s="1">
        <v>50</v>
      </c>
      <c r="AZ14" s="1">
        <v>84</v>
      </c>
      <c r="BA14" s="1">
        <v>115</v>
      </c>
      <c r="BB14" s="1">
        <v>24272359.999999996</v>
      </c>
      <c r="BC14" s="1">
        <v>40237399.999999993</v>
      </c>
      <c r="BD14" s="1">
        <v>50556800</v>
      </c>
      <c r="BE14" s="1">
        <v>1400</v>
      </c>
      <c r="BF14" s="1">
        <v>1800</v>
      </c>
      <c r="BG14" s="1">
        <v>2000</v>
      </c>
      <c r="BH14" s="1">
        <v>10.288974904909763</v>
      </c>
      <c r="BI14" s="1">
        <v>634.76816263538615</v>
      </c>
      <c r="BJ14" s="1">
        <v>6.2</v>
      </c>
      <c r="BK14" s="1">
        <v>5.58</v>
      </c>
      <c r="BL14" s="1">
        <v>6.46</v>
      </c>
      <c r="BM14" s="1">
        <v>1.1299999999999999</v>
      </c>
      <c r="BN14" s="1">
        <v>1.43</v>
      </c>
      <c r="BO14" s="1">
        <v>1.57</v>
      </c>
      <c r="BP14" s="1">
        <v>9.3000000000000007</v>
      </c>
      <c r="BQ14" s="1">
        <v>9.09</v>
      </c>
      <c r="BR14" s="1">
        <v>9.07</v>
      </c>
      <c r="BS14" s="1">
        <v>48.3</v>
      </c>
      <c r="BT14" s="1">
        <v>81.2</v>
      </c>
      <c r="BU14" s="1">
        <v>108.5</v>
      </c>
      <c r="BV14" s="1">
        <v>10.288974904909763</v>
      </c>
      <c r="BW14" s="1">
        <v>3.4672420383900997</v>
      </c>
      <c r="BX14" s="1">
        <v>31</v>
      </c>
      <c r="BY14" s="1">
        <v>34</v>
      </c>
      <c r="BZ14" s="1">
        <v>0.2840000000000002</v>
      </c>
      <c r="CA14" s="1">
        <v>0.34600000000000025</v>
      </c>
      <c r="CB14" s="1">
        <v>0.34000000000000025</v>
      </c>
    </row>
    <row r="15" spans="1:81">
      <c r="A15" s="1">
        <v>13</v>
      </c>
      <c r="B15" s="1" t="b">
        <v>0</v>
      </c>
      <c r="C15" s="1" t="s">
        <v>51</v>
      </c>
      <c r="D15" s="1">
        <v>0.50119000000000002</v>
      </c>
      <c r="E15" s="1">
        <v>7.4400000000000004E-3</v>
      </c>
      <c r="F15" s="1">
        <v>0.69323000000000001</v>
      </c>
      <c r="G15" s="1">
        <v>4</v>
      </c>
      <c r="H15" s="1">
        <v>1</v>
      </c>
      <c r="I15" s="1">
        <v>11</v>
      </c>
      <c r="J15" s="1">
        <v>411.13621848545284</v>
      </c>
      <c r="K15" s="1">
        <v>447.06094882436446</v>
      </c>
      <c r="L15" s="1">
        <v>551.18911241779028</v>
      </c>
      <c r="M15" s="1">
        <v>4.6428492801125829</v>
      </c>
      <c r="N15" s="1">
        <v>4.5701606820517844</v>
      </c>
      <c r="O15" s="1">
        <v>4.5564661915499665</v>
      </c>
      <c r="P15" s="1">
        <v>5.7959423280425505E-4</v>
      </c>
      <c r="Q15" s="1">
        <v>3.5227107168660427E-4</v>
      </c>
      <c r="R15" s="1">
        <v>2.5166430953743423E-4</v>
      </c>
      <c r="S15" s="1">
        <v>0.74358398221908972</v>
      </c>
      <c r="T15" s="1">
        <v>0.72056511831398129</v>
      </c>
      <c r="U15" s="1">
        <v>0.78763886128213811</v>
      </c>
      <c r="V15" s="1">
        <v>7.15</v>
      </c>
      <c r="W15" s="1">
        <v>8</v>
      </c>
      <c r="X15" s="1">
        <v>10.45</v>
      </c>
      <c r="Y15" s="1">
        <v>0.2870000000000002</v>
      </c>
      <c r="Z15" s="1">
        <v>0.34000000000000025</v>
      </c>
      <c r="AA15" s="1">
        <v>0.35000000000000026</v>
      </c>
      <c r="AB15" s="1">
        <v>133</v>
      </c>
      <c r="AC15" s="1">
        <v>2.0995199465967024E-4</v>
      </c>
      <c r="AD15" s="1">
        <v>7849113.2289167009</v>
      </c>
      <c r="AE15" s="1">
        <v>12.050194733491773</v>
      </c>
      <c r="AF15" s="1">
        <v>3.3228450075554221</v>
      </c>
      <c r="AG15" s="1">
        <v>2.4318044473522446E-4</v>
      </c>
      <c r="AH15" s="1">
        <v>9091368</v>
      </c>
      <c r="AI15" s="1">
        <v>68874</v>
      </c>
      <c r="AJ15" s="1">
        <v>0.11854967794199169</v>
      </c>
      <c r="AK15" s="1">
        <v>542806.80399166956</v>
      </c>
      <c r="AL15" s="1">
        <v>2605741.8982972149</v>
      </c>
      <c r="AM15" s="1">
        <v>24044</v>
      </c>
      <c r="AN15" s="1">
        <v>39512</v>
      </c>
      <c r="AO15" s="1">
        <v>60140</v>
      </c>
      <c r="AP15" s="1">
        <v>0.9007142857142858</v>
      </c>
      <c r="AQ15" s="1">
        <v>0.9007142857142858</v>
      </c>
      <c r="AR15" s="1">
        <v>0.9007142857142858</v>
      </c>
      <c r="AS15" s="1">
        <v>0.40526315789473683</v>
      </c>
      <c r="AT15" s="1">
        <v>0.45263157894736844</v>
      </c>
      <c r="AU15" s="1">
        <v>0.58947368421052626</v>
      </c>
      <c r="AV15" s="1">
        <v>154</v>
      </c>
      <c r="AW15" s="1">
        <v>172</v>
      </c>
      <c r="AX15" s="1">
        <v>224</v>
      </c>
      <c r="AY15" s="1">
        <v>44</v>
      </c>
      <c r="AZ15" s="1">
        <v>77</v>
      </c>
      <c r="BA15" s="1">
        <v>126</v>
      </c>
      <c r="BB15" s="1">
        <v>24216849.999999993</v>
      </c>
      <c r="BC15" s="1">
        <v>38292730</v>
      </c>
      <c r="BD15" s="1">
        <v>57064210</v>
      </c>
      <c r="BE15" s="1">
        <v>1400</v>
      </c>
      <c r="BF15" s="1">
        <v>1700</v>
      </c>
      <c r="BG15" s="1">
        <v>1600</v>
      </c>
      <c r="BH15" s="1">
        <v>10.917410926716157</v>
      </c>
      <c r="BI15" s="1">
        <v>453.42299144540419</v>
      </c>
      <c r="BJ15" s="1">
        <v>5.8</v>
      </c>
      <c r="BK15" s="1">
        <v>4.92</v>
      </c>
      <c r="BL15" s="1">
        <v>5.95</v>
      </c>
      <c r="BM15" s="1">
        <v>1.1100000000000001</v>
      </c>
      <c r="BN15" s="1">
        <v>1.34</v>
      </c>
      <c r="BO15" s="1">
        <v>1.69</v>
      </c>
      <c r="BP15" s="1">
        <v>9.3000000000000007</v>
      </c>
      <c r="BQ15" s="1">
        <v>8.25</v>
      </c>
      <c r="BR15" s="1">
        <v>8.7200000000000006</v>
      </c>
      <c r="BS15" s="1">
        <v>52.3</v>
      </c>
      <c r="BT15" s="1">
        <v>91.5</v>
      </c>
      <c r="BU15" s="1">
        <v>108.2</v>
      </c>
      <c r="BV15" s="1">
        <v>10.917410926716157</v>
      </c>
      <c r="BW15" s="1">
        <v>3.3228450075554221</v>
      </c>
      <c r="BX15" s="1">
        <v>49</v>
      </c>
      <c r="BY15" s="1">
        <v>33</v>
      </c>
      <c r="BZ15" s="1">
        <v>0.2870000000000002</v>
      </c>
      <c r="CA15" s="1">
        <v>0.34000000000000025</v>
      </c>
      <c r="CB15" s="1">
        <v>0.35000000000000026</v>
      </c>
    </row>
    <row r="16" spans="1:81">
      <c r="A16" s="1">
        <v>14</v>
      </c>
      <c r="B16" s="1" t="b">
        <v>0</v>
      </c>
      <c r="C16" s="1" t="s">
        <v>51</v>
      </c>
      <c r="D16" s="1">
        <v>0.15293000000000001</v>
      </c>
      <c r="E16" s="1">
        <v>0.56105000000000005</v>
      </c>
      <c r="F16" s="1">
        <v>0.65459999999999996</v>
      </c>
      <c r="G16" s="1">
        <v>2</v>
      </c>
      <c r="H16" s="1">
        <v>14</v>
      </c>
      <c r="I16" s="1">
        <v>10</v>
      </c>
      <c r="J16" s="1">
        <v>442.8077006846824</v>
      </c>
      <c r="K16" s="1">
        <v>551.18911241779028</v>
      </c>
      <c r="L16" s="1">
        <v>562.54742792829427</v>
      </c>
      <c r="M16" s="1">
        <v>4.6466199198699849</v>
      </c>
      <c r="N16" s="1">
        <v>4.5456424618977813</v>
      </c>
      <c r="O16" s="1">
        <v>4.5696597899048559</v>
      </c>
      <c r="P16" s="1">
        <v>5.3057897040178473E-4</v>
      </c>
      <c r="Q16" s="1">
        <v>2.3874376622104546E-4</v>
      </c>
      <c r="R16" s="1">
        <v>2.2367665687290919E-4</v>
      </c>
      <c r="S16" s="1">
        <v>0.75815763366468081</v>
      </c>
      <c r="T16" s="1">
        <v>0.76769640767316794</v>
      </c>
      <c r="U16" s="1">
        <v>0.74477137666715154</v>
      </c>
      <c r="V16" s="1">
        <v>7.9</v>
      </c>
      <c r="W16" s="1">
        <v>10.45</v>
      </c>
      <c r="X16" s="1">
        <v>10.75</v>
      </c>
      <c r="Y16" s="1">
        <v>0.2840000000000002</v>
      </c>
      <c r="Z16" s="1">
        <v>0.35800000000000026</v>
      </c>
      <c r="AA16" s="1">
        <v>0.34100000000000025</v>
      </c>
      <c r="AB16" s="1">
        <v>145</v>
      </c>
      <c r="AC16" s="1">
        <v>1.7869927085787952E-4</v>
      </c>
      <c r="AD16" s="1">
        <v>8528210.1235773694</v>
      </c>
      <c r="AE16" s="1">
        <v>11.728926642756921</v>
      </c>
      <c r="AF16" s="1">
        <v>3.9149721286015984</v>
      </c>
      <c r="AG16" s="1">
        <v>2.178489921438955E-4</v>
      </c>
      <c r="AH16" s="1">
        <v>10396584</v>
      </c>
      <c r="AI16" s="1">
        <v>78762</v>
      </c>
      <c r="AJ16" s="1">
        <v>9.4610367184811833E-2</v>
      </c>
      <c r="AK16" s="1">
        <v>605924.30885707389</v>
      </c>
      <c r="AL16" s="1">
        <v>2654631.6520423451</v>
      </c>
      <c r="AM16" s="1">
        <v>24224</v>
      </c>
      <c r="AN16" s="1">
        <v>49500</v>
      </c>
      <c r="AO16" s="1">
        <v>55735</v>
      </c>
      <c r="AP16" s="1">
        <v>0.9007142857142858</v>
      </c>
      <c r="AQ16" s="1">
        <v>0.9007142857142858</v>
      </c>
      <c r="AR16" s="1">
        <v>0.9007142857142858</v>
      </c>
      <c r="AS16" s="1">
        <v>0.44736842105263158</v>
      </c>
      <c r="AT16" s="1">
        <v>0.58947368421052626</v>
      </c>
      <c r="AU16" s="1">
        <v>0.60526315789473684</v>
      </c>
      <c r="AV16" s="1">
        <v>170</v>
      </c>
      <c r="AW16" s="1">
        <v>224</v>
      </c>
      <c r="AX16" s="1">
        <v>230</v>
      </c>
      <c r="AY16" s="1">
        <v>50</v>
      </c>
      <c r="AZ16" s="1">
        <v>104</v>
      </c>
      <c r="BA16" s="1">
        <v>120</v>
      </c>
      <c r="BB16" s="1">
        <v>24380649.999999996</v>
      </c>
      <c r="BC16" s="1">
        <v>47381809.999999993</v>
      </c>
      <c r="BD16" s="1">
        <v>53055660</v>
      </c>
      <c r="BE16" s="1">
        <v>1400</v>
      </c>
      <c r="BF16" s="1">
        <v>1900</v>
      </c>
      <c r="BG16" s="1">
        <v>1800</v>
      </c>
      <c r="BH16" s="1">
        <v>11.520051951728215</v>
      </c>
      <c r="BI16" s="1">
        <v>681.95646489426019</v>
      </c>
      <c r="BJ16" s="1">
        <v>6.2</v>
      </c>
      <c r="BK16" s="1">
        <v>5.47</v>
      </c>
      <c r="BL16" s="1">
        <v>6.4</v>
      </c>
      <c r="BM16" s="1">
        <v>1.17</v>
      </c>
      <c r="BN16" s="1">
        <v>1.55</v>
      </c>
      <c r="BO16" s="1">
        <v>1.59</v>
      </c>
      <c r="BP16" s="1">
        <v>9.3000000000000007</v>
      </c>
      <c r="BQ16" s="1">
        <v>8.43</v>
      </c>
      <c r="BR16" s="1">
        <v>9.35</v>
      </c>
      <c r="BS16" s="1">
        <v>48.3</v>
      </c>
      <c r="BT16" s="1">
        <v>100</v>
      </c>
      <c r="BU16" s="1">
        <v>121.5</v>
      </c>
      <c r="BV16" s="1">
        <v>11.520051951728215</v>
      </c>
      <c r="BW16" s="1">
        <v>3.9149721286015984</v>
      </c>
      <c r="BX16" s="1">
        <v>16</v>
      </c>
      <c r="BY16" s="1">
        <v>54</v>
      </c>
      <c r="BZ16" s="1">
        <v>0.2840000000000002</v>
      </c>
      <c r="CA16" s="1">
        <v>0.35800000000000026</v>
      </c>
      <c r="CB16" s="1">
        <v>0.34100000000000025</v>
      </c>
    </row>
    <row r="17" spans="1:80">
      <c r="A17" s="1">
        <v>15</v>
      </c>
      <c r="B17" s="1" t="b">
        <v>0</v>
      </c>
      <c r="C17" s="1" t="s">
        <v>51</v>
      </c>
      <c r="D17" s="1">
        <v>0.82121</v>
      </c>
      <c r="E17" s="1">
        <v>0.44078000000000001</v>
      </c>
      <c r="F17" s="1">
        <v>0.37119999999999997</v>
      </c>
      <c r="G17" s="1">
        <v>6</v>
      </c>
      <c r="H17" s="1">
        <v>11</v>
      </c>
      <c r="I17" s="1">
        <v>6</v>
      </c>
      <c r="J17" s="1">
        <v>431.50923237293813</v>
      </c>
      <c r="K17" s="1">
        <v>550.26433467518507</v>
      </c>
      <c r="L17" s="1">
        <v>647.17036180505806</v>
      </c>
      <c r="M17" s="1">
        <v>4.6110200212233927</v>
      </c>
      <c r="N17" s="1">
        <v>4.5548372558781534</v>
      </c>
      <c r="O17" s="1">
        <v>4.5589861088269537</v>
      </c>
      <c r="P17" s="1">
        <v>6.4418736229365E-4</v>
      </c>
      <c r="Q17" s="1">
        <v>3.3277740974242936E-4</v>
      </c>
      <c r="R17" s="1">
        <v>2.2250182837398212E-4</v>
      </c>
      <c r="S17" s="1">
        <v>0.74588871209887131</v>
      </c>
      <c r="T17" s="1">
        <v>0.77748336353327796</v>
      </c>
      <c r="U17" s="1">
        <v>0.78704383368376718</v>
      </c>
      <c r="V17" s="1">
        <v>7.65</v>
      </c>
      <c r="W17" s="1">
        <v>10.4</v>
      </c>
      <c r="X17" s="1">
        <v>12.8</v>
      </c>
      <c r="Y17" s="1">
        <v>0.31000000000000022</v>
      </c>
      <c r="Z17" s="1">
        <v>0.35100000000000026</v>
      </c>
      <c r="AA17" s="1">
        <v>0.34900000000000025</v>
      </c>
      <c r="AB17" s="1">
        <v>125</v>
      </c>
      <c r="AC17" s="1">
        <v>2.0129252250863442E-4</v>
      </c>
      <c r="AD17" s="1">
        <v>8546710.5374097191</v>
      </c>
      <c r="AE17" s="1">
        <v>13.270545033919237</v>
      </c>
      <c r="AF17" s="1">
        <v>4.4656410027681988</v>
      </c>
      <c r="AG17" s="1">
        <v>2.4594893253631641E-4</v>
      </c>
      <c r="AH17" s="1">
        <v>10442784.000000002</v>
      </c>
      <c r="AI17" s="1">
        <v>79112</v>
      </c>
      <c r="AJ17" s="1">
        <v>0.11133490932266818</v>
      </c>
      <c r="AK17" s="1">
        <v>536696.77944428206</v>
      </c>
      <c r="AL17" s="1">
        <v>2779285.3705211077</v>
      </c>
      <c r="AM17" s="1">
        <v>32344</v>
      </c>
      <c r="AN17" s="1">
        <v>47689</v>
      </c>
      <c r="AO17" s="1">
        <v>68530</v>
      </c>
      <c r="AP17" s="1">
        <v>0.9007142857142858</v>
      </c>
      <c r="AQ17" s="1">
        <v>0.9007142857142858</v>
      </c>
      <c r="AR17" s="1">
        <v>0.9007142857142858</v>
      </c>
      <c r="AS17" s="1">
        <v>0.43157894736842106</v>
      </c>
      <c r="AT17" s="1">
        <v>0.58421052631578951</v>
      </c>
      <c r="AU17" s="1">
        <v>0.71578947368421053</v>
      </c>
      <c r="AV17" s="1">
        <v>164</v>
      </c>
      <c r="AW17" s="1">
        <v>222</v>
      </c>
      <c r="AX17" s="1">
        <v>272</v>
      </c>
      <c r="AY17" s="1">
        <v>60</v>
      </c>
      <c r="AZ17" s="1">
        <v>100</v>
      </c>
      <c r="BA17" s="1">
        <v>174</v>
      </c>
      <c r="BB17" s="1">
        <v>31769849.999999996</v>
      </c>
      <c r="BC17" s="1">
        <v>45733800</v>
      </c>
      <c r="BD17" s="1">
        <v>64699110.000000007</v>
      </c>
      <c r="BE17" s="1">
        <v>1600</v>
      </c>
      <c r="BF17" s="1">
        <v>1600</v>
      </c>
      <c r="BG17" s="1">
        <v>1550</v>
      </c>
      <c r="BH17" s="1">
        <v>13.317051102994604</v>
      </c>
      <c r="BI17" s="1">
        <v>692.06681384545323</v>
      </c>
      <c r="BJ17" s="1">
        <v>5.5</v>
      </c>
      <c r="BK17" s="1">
        <v>5.84</v>
      </c>
      <c r="BL17" s="1">
        <v>5.3</v>
      </c>
      <c r="BM17" s="1">
        <v>1.44</v>
      </c>
      <c r="BN17" s="1">
        <v>1.59</v>
      </c>
      <c r="BO17" s="1">
        <v>1.57</v>
      </c>
      <c r="BP17" s="1">
        <v>9.34</v>
      </c>
      <c r="BQ17" s="1">
        <v>9.66</v>
      </c>
      <c r="BR17" s="1">
        <v>9.44</v>
      </c>
      <c r="BS17" s="1">
        <v>70</v>
      </c>
      <c r="BT17" s="1">
        <v>95.1</v>
      </c>
      <c r="BU17" s="1">
        <v>124.6</v>
      </c>
      <c r="BV17" s="1">
        <v>13.317051102994604</v>
      </c>
      <c r="BW17" s="1">
        <v>4.4656410027681988</v>
      </c>
      <c r="BX17" s="1">
        <v>74</v>
      </c>
      <c r="BY17" s="1">
        <v>40</v>
      </c>
      <c r="BZ17" s="1">
        <v>0.31000000000000022</v>
      </c>
      <c r="CA17" s="1">
        <v>0.35100000000000026</v>
      </c>
      <c r="CB17" s="1">
        <v>0.34900000000000025</v>
      </c>
    </row>
    <row r="18" spans="1:80">
      <c r="A18" s="1">
        <v>16</v>
      </c>
      <c r="B18" s="1" t="b">
        <v>0</v>
      </c>
      <c r="C18" s="1" t="s">
        <v>51</v>
      </c>
      <c r="D18" s="1">
        <v>0.76214000000000004</v>
      </c>
      <c r="E18" s="1">
        <v>0.32534999999999997</v>
      </c>
      <c r="F18" s="1">
        <v>8.337E-2</v>
      </c>
      <c r="G18" s="1">
        <v>6</v>
      </c>
      <c r="H18" s="1">
        <v>8</v>
      </c>
      <c r="I18" s="1">
        <v>2</v>
      </c>
      <c r="J18" s="1">
        <v>434.18790959551683</v>
      </c>
      <c r="K18" s="1">
        <v>496.34512719675689</v>
      </c>
      <c r="L18" s="1">
        <v>500.60777175045257</v>
      </c>
      <c r="M18" s="1">
        <v>4.6110200212233927</v>
      </c>
      <c r="N18" s="1">
        <v>4.5735241744558648</v>
      </c>
      <c r="O18" s="1">
        <v>4.5556065086865107</v>
      </c>
      <c r="P18" s="1">
        <v>4.4629695980951252E-4</v>
      </c>
      <c r="Q18" s="1">
        <v>2.8468181246483175E-4</v>
      </c>
      <c r="R18" s="1">
        <v>2.8585076978310584E-4</v>
      </c>
      <c r="S18" s="1">
        <v>0.74550951374349672</v>
      </c>
      <c r="T18" s="1">
        <v>0.78286185793444141</v>
      </c>
      <c r="U18" s="1">
        <v>0.76800901208358285</v>
      </c>
      <c r="V18" s="1">
        <v>7.7</v>
      </c>
      <c r="W18" s="1">
        <v>9.1</v>
      </c>
      <c r="X18" s="1">
        <v>9.1999999999999993</v>
      </c>
      <c r="Y18" s="1">
        <v>0.31000000000000022</v>
      </c>
      <c r="Z18" s="1">
        <v>0.33800000000000024</v>
      </c>
      <c r="AA18" s="1">
        <v>0.35100000000000026</v>
      </c>
      <c r="AB18" s="1">
        <v>133</v>
      </c>
      <c r="AC18" s="1">
        <v>2.0151799176514892E-4</v>
      </c>
      <c r="AD18" s="1">
        <v>7488097.3254653998</v>
      </c>
      <c r="AE18" s="1">
        <v>11.556217169432271</v>
      </c>
      <c r="AF18" s="1">
        <v>4.2937271044125778</v>
      </c>
      <c r="AG18" s="1">
        <v>2.444552628092747E-4</v>
      </c>
      <c r="AH18" s="1">
        <v>9083580</v>
      </c>
      <c r="AI18" s="1">
        <v>68815</v>
      </c>
      <c r="AJ18" s="1">
        <v>0.10868817104488371</v>
      </c>
      <c r="AK18" s="1">
        <v>539976.10230624117</v>
      </c>
      <c r="AL18" s="1">
        <v>2374490.0998008861</v>
      </c>
      <c r="AM18" s="1">
        <v>32344</v>
      </c>
      <c r="AN18" s="1">
        <v>40300</v>
      </c>
      <c r="AO18" s="1">
        <v>59399</v>
      </c>
      <c r="AP18" s="1">
        <v>0.9007142857142858</v>
      </c>
      <c r="AQ18" s="1">
        <v>0.9007142857142858</v>
      </c>
      <c r="AR18" s="1">
        <v>0.9007142857142858</v>
      </c>
      <c r="AS18" s="1">
        <v>0.43684210526315792</v>
      </c>
      <c r="AT18" s="1">
        <v>0.51578947368421058</v>
      </c>
      <c r="AU18" s="1">
        <v>0.52105263157894732</v>
      </c>
      <c r="AV18" s="1">
        <v>166</v>
      </c>
      <c r="AW18" s="1">
        <v>196</v>
      </c>
      <c r="AX18" s="1">
        <v>198</v>
      </c>
      <c r="AY18" s="1">
        <v>60</v>
      </c>
      <c r="AZ18" s="1">
        <v>80</v>
      </c>
      <c r="BA18" s="1">
        <v>112</v>
      </c>
      <c r="BB18" s="1">
        <v>31769849.999999996</v>
      </c>
      <c r="BC18" s="1">
        <v>39009809.999999993</v>
      </c>
      <c r="BD18" s="1">
        <v>56389900</v>
      </c>
      <c r="BE18" s="1">
        <v>1600</v>
      </c>
      <c r="BF18" s="1">
        <v>1800</v>
      </c>
      <c r="BG18" s="1">
        <v>2200</v>
      </c>
      <c r="BH18" s="1">
        <v>11.712451359419376</v>
      </c>
      <c r="BI18" s="1">
        <v>582.35117620512904</v>
      </c>
      <c r="BJ18" s="1">
        <v>5.5</v>
      </c>
      <c r="BK18" s="1">
        <v>5.5</v>
      </c>
      <c r="BL18" s="1">
        <v>6.2</v>
      </c>
      <c r="BM18" s="1">
        <v>1.44</v>
      </c>
      <c r="BN18" s="1">
        <v>1.47</v>
      </c>
      <c r="BO18" s="1">
        <v>1.65</v>
      </c>
      <c r="BP18" s="1">
        <v>9.34</v>
      </c>
      <c r="BQ18" s="1">
        <v>9.15</v>
      </c>
      <c r="BR18" s="1">
        <v>8.76</v>
      </c>
      <c r="BS18" s="1">
        <v>70</v>
      </c>
      <c r="BT18" s="1">
        <v>79.2</v>
      </c>
      <c r="BU18" s="1">
        <v>120</v>
      </c>
      <c r="BV18" s="1">
        <v>11.712451359419376</v>
      </c>
      <c r="BW18" s="1">
        <v>4.2937271044125778</v>
      </c>
      <c r="BX18" s="1">
        <v>32</v>
      </c>
      <c r="BY18" s="1">
        <v>20</v>
      </c>
      <c r="BZ18" s="1">
        <v>0.31000000000000022</v>
      </c>
      <c r="CA18" s="1">
        <v>0.33800000000000024</v>
      </c>
      <c r="CB18" s="1">
        <v>0.35100000000000026</v>
      </c>
    </row>
    <row r="19" spans="1:80">
      <c r="A19" s="1">
        <v>17</v>
      </c>
      <c r="B19" s="1" t="b">
        <v>0</v>
      </c>
      <c r="C19" s="1" t="s">
        <v>51</v>
      </c>
      <c r="D19" s="1">
        <v>0.77905000000000002</v>
      </c>
      <c r="E19" s="1">
        <v>0.25297999999999998</v>
      </c>
      <c r="F19" s="1">
        <v>0.72721000000000002</v>
      </c>
      <c r="G19" s="1">
        <v>6</v>
      </c>
      <c r="H19" s="1">
        <v>7</v>
      </c>
      <c r="I19" s="1">
        <v>11</v>
      </c>
      <c r="J19" s="1">
        <v>434.18790959551683</v>
      </c>
      <c r="K19" s="1">
        <v>483.76772751491126</v>
      </c>
      <c r="L19" s="1">
        <v>551.18911241779028</v>
      </c>
      <c r="M19" s="1">
        <v>4.6110200212233927</v>
      </c>
      <c r="N19" s="1">
        <v>4.5759064953131174</v>
      </c>
      <c r="O19" s="1">
        <v>4.5564661915499665</v>
      </c>
      <c r="P19" s="1">
        <v>5.1883974405505747E-4</v>
      </c>
      <c r="Q19" s="1">
        <v>3.1474148364159607E-4</v>
      </c>
      <c r="R19" s="1">
        <v>2.6968282318458179E-4</v>
      </c>
      <c r="S19" s="1">
        <v>0.74416618309348825</v>
      </c>
      <c r="T19" s="1">
        <v>0.77794316105296624</v>
      </c>
      <c r="U19" s="1">
        <v>0.78845070709698428</v>
      </c>
      <c r="V19" s="1">
        <v>7.7</v>
      </c>
      <c r="W19" s="1">
        <v>8.8000000000000007</v>
      </c>
      <c r="X19" s="1">
        <v>10.45</v>
      </c>
      <c r="Y19" s="1">
        <v>0.31000000000000022</v>
      </c>
      <c r="Z19" s="1">
        <v>0.33600000000000024</v>
      </c>
      <c r="AA19" s="1">
        <v>0.35000000000000026</v>
      </c>
      <c r="AB19" s="1">
        <v>130</v>
      </c>
      <c r="AC19" s="1">
        <v>2.0583193118754058E-4</v>
      </c>
      <c r="AD19" s="1">
        <v>7803369.6331867455</v>
      </c>
      <c r="AE19" s="1">
        <v>12.007377232434502</v>
      </c>
      <c r="AF19" s="1">
        <v>3.7904895724873406</v>
      </c>
      <c r="AG19" s="1">
        <v>2.4373682691241399E-4</v>
      </c>
      <c r="AH19" s="1">
        <v>9240396</v>
      </c>
      <c r="AI19" s="1">
        <v>70003</v>
      </c>
      <c r="AJ19" s="1">
        <v>0.11581408891063205</v>
      </c>
      <c r="AK19" s="1">
        <v>541567.72971953789</v>
      </c>
      <c r="AL19" s="1">
        <v>2581435.3563805697</v>
      </c>
      <c r="AM19" s="1">
        <v>32344</v>
      </c>
      <c r="AN19" s="1">
        <v>39754</v>
      </c>
      <c r="AO19" s="1">
        <v>60140</v>
      </c>
      <c r="AP19" s="1">
        <v>0.9007142857142858</v>
      </c>
      <c r="AQ19" s="1">
        <v>0.9007142857142858</v>
      </c>
      <c r="AR19" s="1">
        <v>0.9007142857142858</v>
      </c>
      <c r="AS19" s="1">
        <v>0.43684210526315792</v>
      </c>
      <c r="AT19" s="1">
        <v>0.5</v>
      </c>
      <c r="AU19" s="1">
        <v>0.58947368421052626</v>
      </c>
      <c r="AV19" s="1">
        <v>166</v>
      </c>
      <c r="AW19" s="1">
        <v>190</v>
      </c>
      <c r="AX19" s="1">
        <v>224</v>
      </c>
      <c r="AY19" s="1">
        <v>60</v>
      </c>
      <c r="AZ19" s="1">
        <v>80</v>
      </c>
      <c r="BA19" s="1">
        <v>126</v>
      </c>
      <c r="BB19" s="1">
        <v>31769849.999999996</v>
      </c>
      <c r="BC19" s="1">
        <v>38512950</v>
      </c>
      <c r="BD19" s="1">
        <v>57064210</v>
      </c>
      <c r="BE19" s="1">
        <v>1600</v>
      </c>
      <c r="BF19" s="1">
        <v>1800</v>
      </c>
      <c r="BG19" s="1">
        <v>1600</v>
      </c>
      <c r="BH19" s="1">
        <v>11.673336121659601</v>
      </c>
      <c r="BI19" s="1">
        <v>524.51462388683785</v>
      </c>
      <c r="BJ19" s="1">
        <v>5.5</v>
      </c>
      <c r="BK19" s="1">
        <v>4.8</v>
      </c>
      <c r="BL19" s="1">
        <v>5.95</v>
      </c>
      <c r="BM19" s="1">
        <v>1.44</v>
      </c>
      <c r="BN19" s="1">
        <v>1.47</v>
      </c>
      <c r="BO19" s="1">
        <v>1.69</v>
      </c>
      <c r="BP19" s="1">
        <v>9.34</v>
      </c>
      <c r="BQ19" s="1">
        <v>7.95</v>
      </c>
      <c r="BR19" s="1">
        <v>8.7200000000000006</v>
      </c>
      <c r="BS19" s="1">
        <v>70</v>
      </c>
      <c r="BT19" s="1">
        <v>79.2</v>
      </c>
      <c r="BU19" s="1">
        <v>108.2</v>
      </c>
      <c r="BV19" s="1">
        <v>11.673336121659601</v>
      </c>
      <c r="BW19" s="1">
        <v>3.7904895724873406</v>
      </c>
      <c r="BX19" s="1">
        <v>46</v>
      </c>
      <c r="BY19" s="1">
        <v>20</v>
      </c>
      <c r="BZ19" s="1">
        <v>0.31000000000000022</v>
      </c>
      <c r="CA19" s="1">
        <v>0.33600000000000024</v>
      </c>
      <c r="CB19" s="1">
        <v>0.35000000000000026</v>
      </c>
    </row>
    <row r="20" spans="1:80">
      <c r="A20" s="1">
        <v>18</v>
      </c>
      <c r="B20" s="1" t="b">
        <v>0</v>
      </c>
      <c r="C20" s="1" t="s">
        <v>51</v>
      </c>
      <c r="D20" s="1">
        <v>0.27228000000000002</v>
      </c>
      <c r="E20" s="1">
        <v>0.41469</v>
      </c>
      <c r="F20" s="1">
        <v>0.18812999999999999</v>
      </c>
      <c r="G20" s="1">
        <v>2</v>
      </c>
      <c r="H20" s="1">
        <v>10</v>
      </c>
      <c r="I20" s="1">
        <v>3</v>
      </c>
      <c r="J20" s="1">
        <v>442.8077006846824</v>
      </c>
      <c r="K20" s="1">
        <v>496.34512719675689</v>
      </c>
      <c r="L20" s="1">
        <v>615.35468738241377</v>
      </c>
      <c r="M20" s="1">
        <v>4.6466199198699849</v>
      </c>
      <c r="N20" s="1">
        <v>4.5620576117938656</v>
      </c>
      <c r="O20" s="1">
        <v>4.5607926996931729</v>
      </c>
      <c r="P20" s="1">
        <v>5.6810696335804576E-4</v>
      </c>
      <c r="Q20" s="1">
        <v>3.1176772139599184E-4</v>
      </c>
      <c r="R20" s="1">
        <v>1.8968696768559254E-4</v>
      </c>
      <c r="S20" s="1">
        <v>0.7567113312386341</v>
      </c>
      <c r="T20" s="1">
        <v>0.77432044541146916</v>
      </c>
      <c r="U20" s="1">
        <v>0.77868315715133607</v>
      </c>
      <c r="V20" s="1">
        <v>7.9</v>
      </c>
      <c r="W20" s="1">
        <v>9.1</v>
      </c>
      <c r="X20" s="1">
        <v>12.1</v>
      </c>
      <c r="Y20" s="1">
        <v>0.2840000000000002</v>
      </c>
      <c r="Z20" s="1">
        <v>0.34600000000000025</v>
      </c>
      <c r="AA20" s="1">
        <v>0.34700000000000025</v>
      </c>
      <c r="AB20" s="1">
        <v>142</v>
      </c>
      <c r="AC20" s="1">
        <v>1.8211031997640657E-4</v>
      </c>
      <c r="AD20" s="1">
        <v>8663882.9811819065</v>
      </c>
      <c r="AE20" s="1">
        <v>11.931109371854257</v>
      </c>
      <c r="AF20" s="1">
        <v>3.602371168198276</v>
      </c>
      <c r="AG20" s="1">
        <v>2.1813403165838933E-4</v>
      </c>
      <c r="AH20" s="1">
        <v>10377708.000000002</v>
      </c>
      <c r="AI20" s="1">
        <v>78619</v>
      </c>
      <c r="AJ20" s="1">
        <v>9.7889777572733594E-2</v>
      </c>
      <c r="AK20" s="1">
        <v>605132.53707573586</v>
      </c>
      <c r="AL20" s="1">
        <v>2738077.8416210688</v>
      </c>
      <c r="AM20" s="1">
        <v>24224</v>
      </c>
      <c r="AN20" s="1">
        <v>41649</v>
      </c>
      <c r="AO20" s="1">
        <v>62766</v>
      </c>
      <c r="AP20" s="1">
        <v>0.9007142857142858</v>
      </c>
      <c r="AQ20" s="1">
        <v>0.9007142857142858</v>
      </c>
      <c r="AR20" s="1">
        <v>0.9007142857142858</v>
      </c>
      <c r="AS20" s="1">
        <v>0.44736842105263158</v>
      </c>
      <c r="AT20" s="1">
        <v>0.51578947368421058</v>
      </c>
      <c r="AU20" s="1">
        <v>0.67894736842105263</v>
      </c>
      <c r="AV20" s="1">
        <v>170</v>
      </c>
      <c r="AW20" s="1">
        <v>196</v>
      </c>
      <c r="AX20" s="1">
        <v>258</v>
      </c>
      <c r="AY20" s="1">
        <v>50</v>
      </c>
      <c r="AZ20" s="1">
        <v>84</v>
      </c>
      <c r="BA20" s="1">
        <v>144</v>
      </c>
      <c r="BB20" s="1">
        <v>24380649.999999996</v>
      </c>
      <c r="BC20" s="1">
        <v>40237399.999999993</v>
      </c>
      <c r="BD20" s="1">
        <v>59453869.999999993</v>
      </c>
      <c r="BE20" s="1">
        <v>1400</v>
      </c>
      <c r="BF20" s="1">
        <v>1800</v>
      </c>
      <c r="BG20" s="1">
        <v>1800</v>
      </c>
      <c r="BH20" s="1">
        <v>11.312297433649716</v>
      </c>
      <c r="BI20" s="1">
        <v>625.54613186860479</v>
      </c>
      <c r="BJ20" s="1">
        <v>6.2</v>
      </c>
      <c r="BK20" s="1">
        <v>5.58</v>
      </c>
      <c r="BL20" s="1">
        <v>6.2</v>
      </c>
      <c r="BM20" s="1">
        <v>1.17</v>
      </c>
      <c r="BN20" s="1">
        <v>1.43</v>
      </c>
      <c r="BO20" s="1">
        <v>1.66</v>
      </c>
      <c r="BP20" s="1">
        <v>9.3000000000000007</v>
      </c>
      <c r="BQ20" s="1">
        <v>9.09</v>
      </c>
      <c r="BR20" s="1">
        <v>9.1</v>
      </c>
      <c r="BS20" s="1">
        <v>48.3</v>
      </c>
      <c r="BT20" s="1">
        <v>81.2</v>
      </c>
      <c r="BU20" s="1">
        <v>120.3</v>
      </c>
      <c r="BV20" s="1">
        <v>11.312297433649716</v>
      </c>
      <c r="BW20" s="1">
        <v>3.602371168198276</v>
      </c>
      <c r="BX20" s="1">
        <v>60</v>
      </c>
      <c r="BY20" s="1">
        <v>34</v>
      </c>
      <c r="BZ20" s="1">
        <v>0.2840000000000002</v>
      </c>
      <c r="CA20" s="1">
        <v>0.34600000000000025</v>
      </c>
      <c r="CB20" s="1">
        <v>0.34700000000000025</v>
      </c>
    </row>
    <row r="21" spans="1:80">
      <c r="A21" s="1">
        <v>19</v>
      </c>
      <c r="B21" s="1" t="b">
        <v>0</v>
      </c>
      <c r="C21" s="1" t="s">
        <v>51</v>
      </c>
      <c r="D21" s="1">
        <v>0.70486000000000004</v>
      </c>
      <c r="E21" s="1">
        <v>0.47874</v>
      </c>
      <c r="F21" s="1">
        <v>0.78756999999999999</v>
      </c>
      <c r="G21" s="1">
        <v>5</v>
      </c>
      <c r="H21" s="1">
        <v>12</v>
      </c>
      <c r="I21" s="1">
        <v>12</v>
      </c>
      <c r="J21" s="1">
        <v>447.06094882436446</v>
      </c>
      <c r="K21" s="1">
        <v>547.46772780685649</v>
      </c>
      <c r="L21" s="1">
        <v>592.82291055287965</v>
      </c>
      <c r="M21" s="1">
        <v>4.6184746332476987</v>
      </c>
      <c r="N21" s="1">
        <v>4.5502803747769036</v>
      </c>
      <c r="O21" s="1">
        <v>4.5665885686767789</v>
      </c>
      <c r="P21" s="1">
        <v>5.4984207073143366E-4</v>
      </c>
      <c r="Q21" s="1">
        <v>2.8650625113201943E-4</v>
      </c>
      <c r="R21" s="1">
        <v>2.2639723384875149E-4</v>
      </c>
      <c r="S21" s="1">
        <v>0.73851868130303255</v>
      </c>
      <c r="T21" s="1">
        <v>0.7521380968202569</v>
      </c>
      <c r="U21" s="1">
        <v>0.74731684124359343</v>
      </c>
      <c r="V21" s="1">
        <v>8</v>
      </c>
      <c r="W21" s="1">
        <v>10.35</v>
      </c>
      <c r="X21" s="1">
        <v>11.5</v>
      </c>
      <c r="Y21" s="1">
        <v>0.30500000000000022</v>
      </c>
      <c r="Z21" s="1">
        <v>0.35500000000000026</v>
      </c>
      <c r="AA21" s="1">
        <v>0.34300000000000025</v>
      </c>
      <c r="AB21" s="1">
        <v>134</v>
      </c>
      <c r="AC21" s="1">
        <v>1.9307695106318115E-4</v>
      </c>
      <c r="AD21" s="1">
        <v>8350510.0056060422</v>
      </c>
      <c r="AE21" s="1">
        <v>12.425306288211804</v>
      </c>
      <c r="AF21" s="1">
        <v>4.2617457389887852</v>
      </c>
      <c r="AG21" s="1">
        <v>2.35694408453069E-4</v>
      </c>
      <c r="AH21" s="1">
        <v>10193700.000000002</v>
      </c>
      <c r="AI21" s="1">
        <v>77225</v>
      </c>
      <c r="AJ21" s="1">
        <v>0.10349957307855213</v>
      </c>
      <c r="AK21" s="1">
        <v>560047.22753651405</v>
      </c>
      <c r="AL21" s="1">
        <v>2631791.9582967451</v>
      </c>
      <c r="AM21" s="1">
        <v>31390</v>
      </c>
      <c r="AN21" s="1">
        <v>49229</v>
      </c>
      <c r="AO21" s="1">
        <v>58348</v>
      </c>
      <c r="AP21" s="1">
        <v>0.9007142857142858</v>
      </c>
      <c r="AQ21" s="1">
        <v>0.9007142857142858</v>
      </c>
      <c r="AR21" s="1">
        <v>0.9007142857142858</v>
      </c>
      <c r="AS21" s="1">
        <v>0.45263157894736844</v>
      </c>
      <c r="AT21" s="1">
        <v>0.58421052631578951</v>
      </c>
      <c r="AU21" s="1">
        <v>0.64736842105263159</v>
      </c>
      <c r="AV21" s="1">
        <v>172</v>
      </c>
      <c r="AW21" s="1">
        <v>222</v>
      </c>
      <c r="AX21" s="1">
        <v>246</v>
      </c>
      <c r="AY21" s="1">
        <v>60</v>
      </c>
      <c r="AZ21" s="1">
        <v>105</v>
      </c>
      <c r="BA21" s="1">
        <v>133</v>
      </c>
      <c r="BB21" s="1">
        <v>30901709.999999989</v>
      </c>
      <c r="BC21" s="1">
        <v>47135200</v>
      </c>
      <c r="BD21" s="1">
        <v>55433490</v>
      </c>
      <c r="BE21" s="1">
        <v>1600</v>
      </c>
      <c r="BF21" s="1">
        <v>1600</v>
      </c>
      <c r="BG21" s="1">
        <v>1950</v>
      </c>
      <c r="BH21" s="1">
        <v>12.377193805096988</v>
      </c>
      <c r="BI21" s="1">
        <v>672.76434795379532</v>
      </c>
      <c r="BJ21" s="1">
        <v>5.9</v>
      </c>
      <c r="BK21" s="1">
        <v>5.51</v>
      </c>
      <c r="BL21" s="1">
        <v>6.2</v>
      </c>
      <c r="BM21" s="1">
        <v>1.47</v>
      </c>
      <c r="BN21" s="1">
        <v>1.48</v>
      </c>
      <c r="BO21" s="1">
        <v>1.7</v>
      </c>
      <c r="BP21" s="1">
        <v>9.34</v>
      </c>
      <c r="BQ21" s="1">
        <v>9.2899999999999991</v>
      </c>
      <c r="BR21" s="1">
        <v>8.82</v>
      </c>
      <c r="BS21" s="1">
        <v>70</v>
      </c>
      <c r="BT21" s="1">
        <v>99.2</v>
      </c>
      <c r="BU21" s="1">
        <v>114</v>
      </c>
      <c r="BV21" s="1">
        <v>12.377193805096988</v>
      </c>
      <c r="BW21" s="1">
        <v>4.2617457389887852</v>
      </c>
      <c r="BX21" s="1">
        <v>28</v>
      </c>
      <c r="BY21" s="1">
        <v>45</v>
      </c>
      <c r="BZ21" s="1">
        <v>0.30500000000000022</v>
      </c>
      <c r="CA21" s="1">
        <v>0.35500000000000026</v>
      </c>
      <c r="CB21" s="1">
        <v>0.34300000000000025</v>
      </c>
    </row>
    <row r="22" spans="1:80">
      <c r="A22" s="1">
        <v>20</v>
      </c>
      <c r="B22" s="1" t="b">
        <v>0</v>
      </c>
      <c r="C22" s="1" t="s">
        <v>51</v>
      </c>
      <c r="D22" s="1">
        <v>7.1160000000000001E-2</v>
      </c>
      <c r="E22" s="1">
        <v>3.6819999999999999E-2</v>
      </c>
      <c r="F22" s="1">
        <v>0.24833</v>
      </c>
      <c r="G22" s="1">
        <v>1</v>
      </c>
      <c r="H22" s="1">
        <v>1</v>
      </c>
      <c r="I22" s="1">
        <v>4</v>
      </c>
      <c r="J22" s="1">
        <v>447.06094882436446</v>
      </c>
      <c r="K22" s="1">
        <v>447.06094882436446</v>
      </c>
      <c r="L22" s="1">
        <v>615.35468738241377</v>
      </c>
      <c r="M22" s="1">
        <v>4.6466781578060674</v>
      </c>
      <c r="N22" s="1">
        <v>4.5741285951840922</v>
      </c>
      <c r="O22" s="1">
        <v>4.560088651606728</v>
      </c>
      <c r="P22" s="1">
        <v>4.898280928752306E-4</v>
      </c>
      <c r="Q22" s="1">
        <v>3.8970246034311374E-4</v>
      </c>
      <c r="R22" s="1">
        <v>1.854431897640182E-4</v>
      </c>
      <c r="S22" s="1">
        <v>0.75707719745527058</v>
      </c>
      <c r="T22" s="1">
        <v>0.72066047967118296</v>
      </c>
      <c r="U22" s="1">
        <v>0.77154270193632013</v>
      </c>
      <c r="V22" s="1">
        <v>8</v>
      </c>
      <c r="W22" s="1">
        <v>8</v>
      </c>
      <c r="X22" s="1">
        <v>12.1</v>
      </c>
      <c r="Y22" s="1">
        <v>0.2840000000000002</v>
      </c>
      <c r="Z22" s="1">
        <v>0.33700000000000024</v>
      </c>
      <c r="AA22" s="1">
        <v>0.34800000000000025</v>
      </c>
      <c r="AB22" s="1">
        <v>143</v>
      </c>
      <c r="AC22" s="1">
        <v>1.8631100878784218E-4</v>
      </c>
      <c r="AD22" s="1">
        <v>8680555.6056793034</v>
      </c>
      <c r="AE22" s="1">
        <v>12.205855222387502</v>
      </c>
      <c r="AF22" s="1">
        <v>3.6417530150522239</v>
      </c>
      <c r="AG22" s="1">
        <v>2.2272853893836442E-4</v>
      </c>
      <c r="AH22" s="1">
        <v>10377312</v>
      </c>
      <c r="AI22" s="1">
        <v>78616</v>
      </c>
      <c r="AJ22" s="1">
        <v>0.10002211477287742</v>
      </c>
      <c r="AK22" s="1">
        <v>592649.69199357205</v>
      </c>
      <c r="AL22" s="1">
        <v>2739904.7624459243</v>
      </c>
      <c r="AM22" s="1">
        <v>24105</v>
      </c>
      <c r="AN22" s="1">
        <v>39512</v>
      </c>
      <c r="AO22" s="1">
        <v>64218</v>
      </c>
      <c r="AP22" s="1">
        <v>0.9007142857142858</v>
      </c>
      <c r="AQ22" s="1">
        <v>0.9007142857142858</v>
      </c>
      <c r="AR22" s="1">
        <v>0.9007142857142858</v>
      </c>
      <c r="AS22" s="1">
        <v>0.45263157894736844</v>
      </c>
      <c r="AT22" s="1">
        <v>0.45263157894736844</v>
      </c>
      <c r="AU22" s="1">
        <v>0.67894736842105263</v>
      </c>
      <c r="AV22" s="1">
        <v>172</v>
      </c>
      <c r="AW22" s="1">
        <v>172</v>
      </c>
      <c r="AX22" s="1">
        <v>258</v>
      </c>
      <c r="AY22" s="1">
        <v>50</v>
      </c>
      <c r="AZ22" s="1">
        <v>77</v>
      </c>
      <c r="BA22" s="1">
        <v>144</v>
      </c>
      <c r="BB22" s="1">
        <v>24272359.999999996</v>
      </c>
      <c r="BC22" s="1">
        <v>38292730</v>
      </c>
      <c r="BD22" s="1">
        <v>60775190</v>
      </c>
      <c r="BE22" s="1">
        <v>1400</v>
      </c>
      <c r="BF22" s="1">
        <v>1700</v>
      </c>
      <c r="BG22" s="1">
        <v>1800</v>
      </c>
      <c r="BH22" s="1">
        <v>11.072284660739424</v>
      </c>
      <c r="BI22" s="1">
        <v>619.31608392705425</v>
      </c>
      <c r="BJ22" s="1">
        <v>6.2</v>
      </c>
      <c r="BK22" s="1">
        <v>4.92</v>
      </c>
      <c r="BL22" s="1">
        <v>6.25</v>
      </c>
      <c r="BM22" s="1">
        <v>1.1299999999999999</v>
      </c>
      <c r="BN22" s="1">
        <v>1.34</v>
      </c>
      <c r="BO22" s="1">
        <v>1.66</v>
      </c>
      <c r="BP22" s="1">
        <v>9.3000000000000007</v>
      </c>
      <c r="BQ22" s="1">
        <v>8.25</v>
      </c>
      <c r="BR22" s="1">
        <v>9.1</v>
      </c>
      <c r="BS22" s="1">
        <v>48.3</v>
      </c>
      <c r="BT22" s="1">
        <v>91.5</v>
      </c>
      <c r="BU22" s="1">
        <v>130.30000000000001</v>
      </c>
      <c r="BV22" s="1">
        <v>11.072284660739424</v>
      </c>
      <c r="BW22" s="1">
        <v>3.6417530150522239</v>
      </c>
      <c r="BX22" s="1">
        <v>67</v>
      </c>
      <c r="BY22" s="1">
        <v>27</v>
      </c>
      <c r="BZ22" s="1">
        <v>0.2840000000000002</v>
      </c>
      <c r="CA22" s="1">
        <v>0.33700000000000024</v>
      </c>
      <c r="CB22" s="1">
        <v>0.34800000000000025</v>
      </c>
    </row>
    <row r="23" spans="1:80">
      <c r="A23" s="1">
        <v>21</v>
      </c>
      <c r="B23" s="1" t="b">
        <v>0</v>
      </c>
      <c r="C23" s="1" t="s">
        <v>51</v>
      </c>
      <c r="D23" s="1">
        <v>0.96816999999999998</v>
      </c>
      <c r="E23" s="1">
        <v>0.66108</v>
      </c>
      <c r="F23" s="1">
        <v>0.99119999999999997</v>
      </c>
      <c r="G23" s="1">
        <v>7</v>
      </c>
      <c r="H23" s="1">
        <v>16</v>
      </c>
      <c r="I23" s="1">
        <v>15</v>
      </c>
      <c r="J23" s="1">
        <v>459.55923147146609</v>
      </c>
      <c r="K23" s="1">
        <v>558.73099906932555</v>
      </c>
      <c r="L23" s="1">
        <v>577.79868081636744</v>
      </c>
      <c r="M23" s="1">
        <v>4.6122758194035134</v>
      </c>
      <c r="N23" s="1">
        <v>4.5506655398390832</v>
      </c>
      <c r="O23" s="1">
        <v>4.571089205427918</v>
      </c>
      <c r="P23" s="1">
        <v>4.9363560478327074E-4</v>
      </c>
      <c r="Q23" s="1">
        <v>2.346713097888938E-4</v>
      </c>
      <c r="R23" s="1">
        <v>2.240127689266388E-4</v>
      </c>
      <c r="S23" s="1">
        <v>0.77428788293012185</v>
      </c>
      <c r="T23" s="1">
        <v>0.73465435631658371</v>
      </c>
      <c r="U23" s="1">
        <v>0.77498069695995797</v>
      </c>
      <c r="V23" s="1">
        <v>8.25</v>
      </c>
      <c r="W23" s="1">
        <v>10.65</v>
      </c>
      <c r="X23" s="1">
        <v>11.1</v>
      </c>
      <c r="Y23" s="1">
        <v>0.30900000000000022</v>
      </c>
      <c r="Z23" s="1">
        <v>0.35400000000000026</v>
      </c>
      <c r="AA23" s="1">
        <v>0.34000000000000025</v>
      </c>
      <c r="AB23" s="1">
        <v>144</v>
      </c>
      <c r="AC23" s="1">
        <v>1.771323792807099E-4</v>
      </c>
      <c r="AD23" s="1">
        <v>8432659.8929933012</v>
      </c>
      <c r="AE23" s="1">
        <v>11.649701364660157</v>
      </c>
      <c r="AF23" s="1">
        <v>4.1696877392553935</v>
      </c>
      <c r="AG23" s="1">
        <v>2.1882925667326384E-4</v>
      </c>
      <c r="AH23" s="1">
        <v>10417704</v>
      </c>
      <c r="AI23" s="1">
        <v>78922</v>
      </c>
      <c r="AJ23" s="1">
        <v>9.295621567613023E-2</v>
      </c>
      <c r="AK23" s="1">
        <v>603210.01865436358</v>
      </c>
      <c r="AL23" s="1">
        <v>2601809.4810563773</v>
      </c>
      <c r="AM23" s="1">
        <v>31847</v>
      </c>
      <c r="AN23" s="1">
        <v>50213</v>
      </c>
      <c r="AO23" s="1">
        <v>52989</v>
      </c>
      <c r="AP23" s="1">
        <v>0.9007142857142858</v>
      </c>
      <c r="AQ23" s="1">
        <v>0.9007142857142858</v>
      </c>
      <c r="AR23" s="1">
        <v>0.9007142857142858</v>
      </c>
      <c r="AS23" s="1">
        <v>0.46842105263157896</v>
      </c>
      <c r="AT23" s="1">
        <v>0.6</v>
      </c>
      <c r="AU23" s="1">
        <v>0.62631578947368416</v>
      </c>
      <c r="AV23" s="1">
        <v>178</v>
      </c>
      <c r="AW23" s="1">
        <v>228</v>
      </c>
      <c r="AX23" s="1">
        <v>238</v>
      </c>
      <c r="AY23" s="1">
        <v>60</v>
      </c>
      <c r="AZ23" s="1">
        <v>110</v>
      </c>
      <c r="BA23" s="1">
        <v>115</v>
      </c>
      <c r="BB23" s="1">
        <v>31317579.999999996</v>
      </c>
      <c r="BC23" s="1">
        <v>48030640</v>
      </c>
      <c r="BD23" s="1">
        <v>50556800</v>
      </c>
      <c r="BE23" s="1">
        <v>1600</v>
      </c>
      <c r="BF23" s="1">
        <v>1900</v>
      </c>
      <c r="BG23" s="1">
        <v>2000</v>
      </c>
      <c r="BH23" s="1">
        <v>12.032744387748272</v>
      </c>
      <c r="BI23" s="1">
        <v>724.54109905744508</v>
      </c>
      <c r="BJ23" s="1">
        <v>5.8</v>
      </c>
      <c r="BK23" s="1">
        <v>6.35</v>
      </c>
      <c r="BL23" s="1">
        <v>6.46</v>
      </c>
      <c r="BM23" s="1">
        <v>1.4</v>
      </c>
      <c r="BN23" s="1">
        <v>1.54</v>
      </c>
      <c r="BO23" s="1">
        <v>1.57</v>
      </c>
      <c r="BP23" s="1">
        <v>8.75</v>
      </c>
      <c r="BQ23" s="1">
        <v>9.02</v>
      </c>
      <c r="BR23" s="1">
        <v>9.07</v>
      </c>
      <c r="BS23" s="1">
        <v>68</v>
      </c>
      <c r="BT23" s="1">
        <v>106.1</v>
      </c>
      <c r="BU23" s="1">
        <v>108.5</v>
      </c>
      <c r="BV23" s="1">
        <v>12.032744387748272</v>
      </c>
      <c r="BW23" s="1">
        <v>4.1696877392553935</v>
      </c>
      <c r="BX23" s="1">
        <v>5</v>
      </c>
      <c r="BY23" s="1">
        <v>50</v>
      </c>
      <c r="BZ23" s="1">
        <v>0.30900000000000022</v>
      </c>
      <c r="CA23" s="1">
        <v>0.35400000000000026</v>
      </c>
      <c r="CB23" s="1">
        <v>0.34000000000000025</v>
      </c>
    </row>
    <row r="24" spans="1:80">
      <c r="A24" s="1">
        <v>22</v>
      </c>
      <c r="B24" s="1" t="b">
        <v>0</v>
      </c>
      <c r="C24" s="1" t="s">
        <v>51</v>
      </c>
      <c r="D24" s="1">
        <v>0.36456</v>
      </c>
      <c r="E24" s="1">
        <v>9.0789999999999996E-2</v>
      </c>
      <c r="F24" s="1">
        <v>0.21021999999999999</v>
      </c>
      <c r="G24" s="1">
        <v>3</v>
      </c>
      <c r="H24" s="1">
        <v>3</v>
      </c>
      <c r="I24" s="1">
        <v>4</v>
      </c>
      <c r="J24" s="1">
        <v>434.18790959551683</v>
      </c>
      <c r="K24" s="1">
        <v>512.94875709548944</v>
      </c>
      <c r="L24" s="1">
        <v>615.35468738241377</v>
      </c>
      <c r="M24" s="1">
        <v>4.6348929887801233</v>
      </c>
      <c r="N24" s="1">
        <v>4.5506041754122153</v>
      </c>
      <c r="O24" s="1">
        <v>4.560088651606728</v>
      </c>
      <c r="P24" s="1">
        <v>6.8115723052456281E-4</v>
      </c>
      <c r="Q24" s="1">
        <v>2.9402071735598059E-4</v>
      </c>
      <c r="R24" s="1">
        <v>1.986485936115101E-4</v>
      </c>
      <c r="S24" s="1">
        <v>0.75439056731086251</v>
      </c>
      <c r="T24" s="1">
        <v>0.75969036591953254</v>
      </c>
      <c r="U24" s="1">
        <v>0.7714762503016005</v>
      </c>
      <c r="V24" s="1">
        <v>7.7</v>
      </c>
      <c r="W24" s="1">
        <v>9.5</v>
      </c>
      <c r="X24" s="1">
        <v>12.1</v>
      </c>
      <c r="Y24" s="1">
        <v>0.2930000000000002</v>
      </c>
      <c r="Z24" s="1">
        <v>0.35400000000000026</v>
      </c>
      <c r="AA24" s="1">
        <v>0.34800000000000025</v>
      </c>
      <c r="AB24" s="1">
        <v>138</v>
      </c>
      <c r="AC24" s="1">
        <v>1.9077770137824701E-4</v>
      </c>
      <c r="AD24" s="1">
        <v>8721433.5542026442</v>
      </c>
      <c r="AE24" s="1">
        <v>12.522648318468134</v>
      </c>
      <c r="AF24" s="1">
        <v>3.6660538140244867</v>
      </c>
      <c r="AG24" s="1">
        <v>2.2743823951849187E-4</v>
      </c>
      <c r="AH24" s="1">
        <v>10397376.000000002</v>
      </c>
      <c r="AI24" s="1">
        <v>78768</v>
      </c>
      <c r="AJ24" s="1">
        <v>0.1010466966036758</v>
      </c>
      <c r="AK24" s="1">
        <v>580377.33795098145</v>
      </c>
      <c r="AL24" s="1">
        <v>2715893.9857888408</v>
      </c>
      <c r="AM24" s="1">
        <v>25716</v>
      </c>
      <c r="AN24" s="1">
        <v>47152</v>
      </c>
      <c r="AO24" s="1">
        <v>64218</v>
      </c>
      <c r="AP24" s="1">
        <v>0.9007142857142858</v>
      </c>
      <c r="AQ24" s="1">
        <v>0.9007142857142858</v>
      </c>
      <c r="AR24" s="1">
        <v>0.9007142857142858</v>
      </c>
      <c r="AS24" s="1">
        <v>0.43684210526315792</v>
      </c>
      <c r="AT24" s="1">
        <v>0.5368421052631579</v>
      </c>
      <c r="AU24" s="1">
        <v>0.67894736842105263</v>
      </c>
      <c r="AV24" s="1">
        <v>166</v>
      </c>
      <c r="AW24" s="1">
        <v>204</v>
      </c>
      <c r="AX24" s="1">
        <v>258</v>
      </c>
      <c r="AY24" s="1">
        <v>50</v>
      </c>
      <c r="AZ24" s="1">
        <v>92</v>
      </c>
      <c r="BA24" s="1">
        <v>144</v>
      </c>
      <c r="BB24" s="1">
        <v>25738369.999999996</v>
      </c>
      <c r="BC24" s="1">
        <v>45245129.999999993</v>
      </c>
      <c r="BD24" s="1">
        <v>60775190</v>
      </c>
      <c r="BE24" s="1">
        <v>1400</v>
      </c>
      <c r="BF24" s="1">
        <v>2200</v>
      </c>
      <c r="BG24" s="1">
        <v>1800</v>
      </c>
      <c r="BH24" s="1">
        <v>12.310351074686604</v>
      </c>
      <c r="BI24" s="1">
        <v>611.71899271603559</v>
      </c>
      <c r="BJ24" s="1">
        <v>6.2</v>
      </c>
      <c r="BK24" s="1">
        <v>5.71</v>
      </c>
      <c r="BL24" s="1">
        <v>6.25</v>
      </c>
      <c r="BM24" s="1">
        <v>1.17</v>
      </c>
      <c r="BN24" s="1">
        <v>1.51</v>
      </c>
      <c r="BO24" s="1">
        <v>1.66</v>
      </c>
      <c r="BP24" s="1">
        <v>9.3000000000000007</v>
      </c>
      <c r="BQ24" s="1">
        <v>8.56</v>
      </c>
      <c r="BR24" s="1">
        <v>9.1</v>
      </c>
      <c r="BS24" s="1">
        <v>52.3</v>
      </c>
      <c r="BT24" s="1">
        <v>96.2</v>
      </c>
      <c r="BU24" s="1">
        <v>130.30000000000001</v>
      </c>
      <c r="BV24" s="1">
        <v>12.310351074686604</v>
      </c>
      <c r="BW24" s="1">
        <v>3.6660538140244867</v>
      </c>
      <c r="BX24" s="1">
        <v>52</v>
      </c>
      <c r="BY24" s="1">
        <v>42</v>
      </c>
      <c r="BZ24" s="1">
        <v>0.2930000000000002</v>
      </c>
      <c r="CA24" s="1">
        <v>0.35400000000000026</v>
      </c>
      <c r="CB24" s="1">
        <v>0.34800000000000025</v>
      </c>
    </row>
    <row r="25" spans="1:80">
      <c r="A25" s="1">
        <v>23</v>
      </c>
      <c r="B25" s="1" t="b">
        <v>0</v>
      </c>
      <c r="C25" s="1" t="s">
        <v>51</v>
      </c>
      <c r="D25" s="1">
        <v>0.57393000000000005</v>
      </c>
      <c r="E25" s="1">
        <v>0.82513000000000003</v>
      </c>
      <c r="F25" s="1">
        <v>0.61539999999999995</v>
      </c>
      <c r="G25" s="1" t="s">
        <v>182</v>
      </c>
      <c r="H25" s="1" t="s">
        <v>182</v>
      </c>
      <c r="I25" s="1" t="s">
        <v>182</v>
      </c>
      <c r="J25" s="1" t="s">
        <v>182</v>
      </c>
      <c r="K25" s="1" t="s">
        <v>182</v>
      </c>
      <c r="L25" s="1" t="s">
        <v>182</v>
      </c>
      <c r="M25" s="1" t="s">
        <v>182</v>
      </c>
      <c r="N25" s="1" t="s">
        <v>182</v>
      </c>
      <c r="O25" s="1" t="s">
        <v>182</v>
      </c>
      <c r="P25" s="1" t="s">
        <v>182</v>
      </c>
      <c r="Q25" s="1" t="s">
        <v>182</v>
      </c>
      <c r="R25" s="1" t="s">
        <v>182</v>
      </c>
      <c r="S25" s="1" t="s">
        <v>182</v>
      </c>
      <c r="T25" s="1" t="s">
        <v>182</v>
      </c>
      <c r="U25" s="1" t="s">
        <v>182</v>
      </c>
      <c r="V25" s="1" t="s">
        <v>182</v>
      </c>
      <c r="W25" s="1" t="s">
        <v>182</v>
      </c>
      <c r="X25" s="1" t="s">
        <v>182</v>
      </c>
      <c r="Y25" s="1" t="s">
        <v>182</v>
      </c>
      <c r="Z25" s="1" t="s">
        <v>182</v>
      </c>
      <c r="AA25" s="1" t="s">
        <v>182</v>
      </c>
      <c r="AB25" s="1" t="s">
        <v>182</v>
      </c>
      <c r="AC25" s="1" t="s">
        <v>182</v>
      </c>
      <c r="AD25" s="1" t="s">
        <v>182</v>
      </c>
      <c r="AE25" s="1" t="s">
        <v>182</v>
      </c>
      <c r="AF25" s="1" t="s">
        <v>182</v>
      </c>
      <c r="AG25" s="1" t="s">
        <v>182</v>
      </c>
      <c r="AH25" s="1" t="s">
        <v>182</v>
      </c>
      <c r="AI25" s="1" t="s">
        <v>182</v>
      </c>
      <c r="AJ25" s="1" t="s">
        <v>182</v>
      </c>
      <c r="AK25" s="1" t="s">
        <v>182</v>
      </c>
      <c r="AL25" s="1" t="s">
        <v>182</v>
      </c>
      <c r="AM25" s="1" t="s">
        <v>182</v>
      </c>
      <c r="AN25" s="1" t="s">
        <v>182</v>
      </c>
      <c r="AO25" s="1" t="s">
        <v>182</v>
      </c>
      <c r="AP25" s="1" t="s">
        <v>182</v>
      </c>
      <c r="AQ25" s="1" t="s">
        <v>182</v>
      </c>
      <c r="AR25" s="1" t="s">
        <v>182</v>
      </c>
      <c r="AS25" s="1" t="s">
        <v>182</v>
      </c>
      <c r="AT25" s="1" t="s">
        <v>182</v>
      </c>
      <c r="AU25" s="1" t="s">
        <v>182</v>
      </c>
      <c r="AV25" s="1" t="s">
        <v>182</v>
      </c>
      <c r="AW25" s="1" t="s">
        <v>182</v>
      </c>
      <c r="AX25" s="1" t="s">
        <v>182</v>
      </c>
      <c r="AY25" s="1" t="s">
        <v>182</v>
      </c>
      <c r="AZ25" s="1" t="s">
        <v>182</v>
      </c>
      <c r="BA25" s="1" t="s">
        <v>182</v>
      </c>
      <c r="BB25" s="1" t="s">
        <v>182</v>
      </c>
      <c r="BC25" s="1" t="s">
        <v>182</v>
      </c>
      <c r="BD25" s="1" t="s">
        <v>182</v>
      </c>
      <c r="BE25" s="1" t="s">
        <v>182</v>
      </c>
      <c r="BF25" s="1" t="s">
        <v>182</v>
      </c>
      <c r="BG25" s="1" t="s">
        <v>182</v>
      </c>
      <c r="BH25" s="1" t="s">
        <v>182</v>
      </c>
      <c r="BI25" s="1" t="s">
        <v>182</v>
      </c>
      <c r="BJ25" s="1" t="s">
        <v>182</v>
      </c>
      <c r="BK25" s="1" t="s">
        <v>182</v>
      </c>
      <c r="BL25" s="1" t="s">
        <v>182</v>
      </c>
      <c r="BM25" s="1" t="s">
        <v>182</v>
      </c>
      <c r="BN25" s="1" t="s">
        <v>182</v>
      </c>
      <c r="BO25" s="1" t="s">
        <v>182</v>
      </c>
      <c r="BP25" s="1" t="s">
        <v>182</v>
      </c>
      <c r="BQ25" s="1" t="s">
        <v>182</v>
      </c>
      <c r="BR25" s="1" t="s">
        <v>182</v>
      </c>
      <c r="BS25" s="1" t="s">
        <v>182</v>
      </c>
      <c r="BT25" s="1" t="s">
        <v>182</v>
      </c>
      <c r="BU25" s="1" t="s">
        <v>182</v>
      </c>
      <c r="BV25" s="1" t="s">
        <v>182</v>
      </c>
      <c r="BW25" s="1" t="s">
        <v>182</v>
      </c>
      <c r="BX25" s="1" t="s">
        <v>182</v>
      </c>
      <c r="BY25" s="1" t="s">
        <v>182</v>
      </c>
      <c r="BZ25" s="1" t="s">
        <v>182</v>
      </c>
      <c r="CA25" s="1" t="s">
        <v>182</v>
      </c>
      <c r="CB25" s="1" t="s">
        <v>182</v>
      </c>
    </row>
    <row r="26" spans="1:80">
      <c r="A26" s="1">
        <v>24</v>
      </c>
      <c r="B26" s="1" t="b">
        <v>0</v>
      </c>
      <c r="C26" s="1" t="s">
        <v>51</v>
      </c>
      <c r="D26" s="1">
        <v>0.25495000000000001</v>
      </c>
      <c r="E26" s="1">
        <v>0.77705999999999997</v>
      </c>
      <c r="F26" s="1">
        <v>0.52349000000000001</v>
      </c>
      <c r="G26" s="1">
        <v>2</v>
      </c>
      <c r="H26" s="1">
        <v>19</v>
      </c>
      <c r="I26" s="1">
        <v>8</v>
      </c>
      <c r="J26" s="1">
        <v>442.8077006846824</v>
      </c>
      <c r="K26" s="1">
        <v>551.18911241779028</v>
      </c>
      <c r="L26" s="1">
        <v>562.54742792829427</v>
      </c>
      <c r="M26" s="1">
        <v>4.6466199198699849</v>
      </c>
      <c r="N26" s="1">
        <v>4.5674033983573423</v>
      </c>
      <c r="O26" s="1">
        <v>4.5644184627972111</v>
      </c>
      <c r="P26" s="1">
        <v>5.1988151100483678E-4</v>
      </c>
      <c r="Q26" s="1">
        <v>2.2469757927411405E-4</v>
      </c>
      <c r="R26" s="1">
        <v>2.2369117667661091E-4</v>
      </c>
      <c r="S26" s="1">
        <v>0.75975169884893756</v>
      </c>
      <c r="T26" s="1">
        <v>0.74514011921369494</v>
      </c>
      <c r="U26" s="1">
        <v>0.76828303424088873</v>
      </c>
      <c r="V26" s="1">
        <v>7.9</v>
      </c>
      <c r="W26" s="1">
        <v>10.45</v>
      </c>
      <c r="X26" s="1">
        <v>10.75</v>
      </c>
      <c r="Y26" s="1">
        <v>0.2840000000000002</v>
      </c>
      <c r="Z26" s="1">
        <v>0.34200000000000025</v>
      </c>
      <c r="AA26" s="1">
        <v>0.34500000000000025</v>
      </c>
      <c r="AB26" s="1">
        <v>150</v>
      </c>
      <c r="AC26" s="1">
        <v>1.7221526153300473E-4</v>
      </c>
      <c r="AD26" s="1">
        <v>8483223.4436469488</v>
      </c>
      <c r="AE26" s="1">
        <v>11.292728749590896</v>
      </c>
      <c r="AF26" s="1">
        <v>3.8644236135278329</v>
      </c>
      <c r="AG26" s="1">
        <v>2.1085949766828306E-4</v>
      </c>
      <c r="AH26" s="1">
        <v>10386816</v>
      </c>
      <c r="AI26" s="1">
        <v>78688</v>
      </c>
      <c r="AJ26" s="1">
        <v>9.2329279694552527E-2</v>
      </c>
      <c r="AK26" s="1">
        <v>626009.2690140896</v>
      </c>
      <c r="AL26" s="1">
        <v>2673986.1081485376</v>
      </c>
      <c r="AM26" s="1">
        <v>24224</v>
      </c>
      <c r="AN26" s="1">
        <v>42056</v>
      </c>
      <c r="AO26" s="1">
        <v>56656</v>
      </c>
      <c r="AP26" s="1">
        <v>0.9007142857142858</v>
      </c>
      <c r="AQ26" s="1">
        <v>0.9007142857142858</v>
      </c>
      <c r="AR26" s="1">
        <v>0.9007142857142858</v>
      </c>
      <c r="AS26" s="1">
        <v>0.44736842105263158</v>
      </c>
      <c r="AT26" s="1">
        <v>0.58947368421052626</v>
      </c>
      <c r="AU26" s="1">
        <v>0.60526315789473684</v>
      </c>
      <c r="AV26" s="1">
        <v>170</v>
      </c>
      <c r="AW26" s="1">
        <v>224</v>
      </c>
      <c r="AX26" s="1">
        <v>230</v>
      </c>
      <c r="AY26" s="1">
        <v>50</v>
      </c>
      <c r="AZ26" s="1">
        <v>95</v>
      </c>
      <c r="BA26" s="1">
        <v>120</v>
      </c>
      <c r="BB26" s="1">
        <v>24380649.999999996</v>
      </c>
      <c r="BC26" s="1">
        <v>40607769.999999993</v>
      </c>
      <c r="BD26" s="1">
        <v>53893770</v>
      </c>
      <c r="BE26" s="1">
        <v>1400</v>
      </c>
      <c r="BF26" s="1">
        <v>1600</v>
      </c>
      <c r="BG26" s="1">
        <v>1900</v>
      </c>
      <c r="BH26" s="1">
        <v>10.671359203432663</v>
      </c>
      <c r="BI26" s="1">
        <v>694.81128306886376</v>
      </c>
      <c r="BJ26" s="1">
        <v>6.2</v>
      </c>
      <c r="BK26" s="1">
        <v>6.01</v>
      </c>
      <c r="BL26" s="1">
        <v>5.05</v>
      </c>
      <c r="BM26" s="1">
        <v>1.17</v>
      </c>
      <c r="BN26" s="1">
        <v>1.59</v>
      </c>
      <c r="BO26" s="1">
        <v>1.57</v>
      </c>
      <c r="BP26" s="1">
        <v>9.3000000000000007</v>
      </c>
      <c r="BQ26" s="1">
        <v>9.6199999999999992</v>
      </c>
      <c r="BR26" s="1">
        <v>8.9700000000000006</v>
      </c>
      <c r="BS26" s="1">
        <v>48.3</v>
      </c>
      <c r="BT26" s="1">
        <v>91.3</v>
      </c>
      <c r="BU26" s="1">
        <v>115.2</v>
      </c>
      <c r="BV26" s="1">
        <v>10.671359203432663</v>
      </c>
      <c r="BW26" s="1">
        <v>3.8644236135278329</v>
      </c>
      <c r="BX26" s="1">
        <v>25</v>
      </c>
      <c r="BY26" s="1">
        <v>45</v>
      </c>
      <c r="BZ26" s="1">
        <v>0.2840000000000002</v>
      </c>
      <c r="CA26" s="1">
        <v>0.34200000000000025</v>
      </c>
      <c r="CB26" s="1">
        <v>0.34500000000000025</v>
      </c>
    </row>
    <row r="27" spans="1:80">
      <c r="A27" s="1">
        <v>25</v>
      </c>
      <c r="B27" s="1" t="b">
        <v>0</v>
      </c>
      <c r="C27" s="1" t="s">
        <v>51</v>
      </c>
      <c r="D27" s="1">
        <v>0.54149000000000003</v>
      </c>
      <c r="E27" s="1">
        <v>0.15920000000000001</v>
      </c>
      <c r="F27" s="1">
        <v>0.34208</v>
      </c>
      <c r="G27" s="1">
        <v>4</v>
      </c>
      <c r="H27" s="1">
        <v>4</v>
      </c>
      <c r="I27" s="1">
        <v>6</v>
      </c>
      <c r="J27" s="1">
        <v>411.13621848545284</v>
      </c>
      <c r="K27" s="1">
        <v>475.69051146094029</v>
      </c>
      <c r="L27" s="1">
        <v>651.33559294326756</v>
      </c>
      <c r="M27" s="1">
        <v>4.6428492801125829</v>
      </c>
      <c r="N27" s="1">
        <v>4.5572949034089234</v>
      </c>
      <c r="O27" s="1">
        <v>4.5589861088269537</v>
      </c>
      <c r="P27" s="1">
        <v>8.386131252723475E-4</v>
      </c>
      <c r="Q27" s="1">
        <v>3.657324246256915E-4</v>
      </c>
      <c r="R27" s="1">
        <v>1.9406769288705616E-4</v>
      </c>
      <c r="S27" s="1">
        <v>0.73854740971412147</v>
      </c>
      <c r="T27" s="1">
        <v>0.72022211701589345</v>
      </c>
      <c r="U27" s="1">
        <v>0.7873018765921288</v>
      </c>
      <c r="V27" s="1">
        <v>7.15</v>
      </c>
      <c r="W27" s="1">
        <v>8.65</v>
      </c>
      <c r="X27" s="1">
        <v>12.95</v>
      </c>
      <c r="Y27" s="1">
        <v>0.2870000000000002</v>
      </c>
      <c r="Z27" s="1">
        <v>0.34900000000000025</v>
      </c>
      <c r="AA27" s="1">
        <v>0.34900000000000025</v>
      </c>
      <c r="AB27" s="1">
        <v>128</v>
      </c>
      <c r="AC27" s="1">
        <v>1.9997623530866232E-4</v>
      </c>
      <c r="AD27" s="1">
        <v>8769454.6024457924</v>
      </c>
      <c r="AE27" s="1">
        <v>13.573553618438215</v>
      </c>
      <c r="AF27" s="1">
        <v>4.5198748841545369</v>
      </c>
      <c r="AG27" s="1">
        <v>2.4517498415020769E-4</v>
      </c>
      <c r="AH27" s="1">
        <v>10751532</v>
      </c>
      <c r="AI27" s="1">
        <v>81451</v>
      </c>
      <c r="AJ27" s="1">
        <v>0.11082987453184505</v>
      </c>
      <c r="AK27" s="1">
        <v>538390.98004847649</v>
      </c>
      <c r="AL27" s="1">
        <v>2857468.5957481368</v>
      </c>
      <c r="AM27" s="1">
        <v>24044</v>
      </c>
      <c r="AN27" s="1">
        <v>45891</v>
      </c>
      <c r="AO27" s="1">
        <v>68530</v>
      </c>
      <c r="AP27" s="1">
        <v>0.9007142857142858</v>
      </c>
      <c r="AQ27" s="1">
        <v>0.9007142857142858</v>
      </c>
      <c r="AR27" s="1">
        <v>0.9007142857142858</v>
      </c>
      <c r="AS27" s="1">
        <v>0.40526315789473683</v>
      </c>
      <c r="AT27" s="1">
        <v>0.48947368421052634</v>
      </c>
      <c r="AU27" s="1">
        <v>0.72631578947368425</v>
      </c>
      <c r="AV27" s="1">
        <v>154</v>
      </c>
      <c r="AW27" s="1">
        <v>186</v>
      </c>
      <c r="AX27" s="1">
        <v>276</v>
      </c>
      <c r="AY27" s="1">
        <v>44</v>
      </c>
      <c r="AZ27" s="1">
        <v>90</v>
      </c>
      <c r="BA27" s="1">
        <v>174</v>
      </c>
      <c r="BB27" s="1">
        <v>24216849.999999993</v>
      </c>
      <c r="BC27" s="1">
        <v>44097619.999999993</v>
      </c>
      <c r="BD27" s="1">
        <v>64699110.000000007</v>
      </c>
      <c r="BE27" s="1">
        <v>1400</v>
      </c>
      <c r="BF27" s="1">
        <v>1800</v>
      </c>
      <c r="BG27" s="1">
        <v>1550</v>
      </c>
      <c r="BH27" s="1">
        <v>12.289993556188527</v>
      </c>
      <c r="BI27" s="1">
        <v>723.45825010728572</v>
      </c>
      <c r="BJ27" s="1">
        <v>5.8</v>
      </c>
      <c r="BK27" s="1">
        <v>5.0199999999999996</v>
      </c>
      <c r="BL27" s="1">
        <v>5.3</v>
      </c>
      <c r="BM27" s="1">
        <v>1.1100000000000001</v>
      </c>
      <c r="BN27" s="1">
        <v>1.52</v>
      </c>
      <c r="BO27" s="1">
        <v>1.57</v>
      </c>
      <c r="BP27" s="1">
        <v>9.3000000000000007</v>
      </c>
      <c r="BQ27" s="1">
        <v>8.07</v>
      </c>
      <c r="BR27" s="1">
        <v>9.44</v>
      </c>
      <c r="BS27" s="1">
        <v>52.3</v>
      </c>
      <c r="BT27" s="1">
        <v>110.9</v>
      </c>
      <c r="BU27" s="1">
        <v>124.6</v>
      </c>
      <c r="BV27" s="1">
        <v>12.289993556188527</v>
      </c>
      <c r="BW27" s="1">
        <v>4.5198748841545369</v>
      </c>
      <c r="BX27" s="1">
        <v>84</v>
      </c>
      <c r="BY27" s="1">
        <v>46</v>
      </c>
      <c r="BZ27" s="1">
        <v>0.2870000000000002</v>
      </c>
      <c r="CA27" s="1">
        <v>0.34900000000000025</v>
      </c>
      <c r="CB27" s="1">
        <v>0.34900000000000025</v>
      </c>
    </row>
    <row r="28" spans="1:80">
      <c r="A28" s="1">
        <v>26</v>
      </c>
      <c r="B28" s="1" t="b">
        <v>0</v>
      </c>
      <c r="C28" s="1" t="s">
        <v>51</v>
      </c>
      <c r="D28" s="1">
        <v>0.47416999999999998</v>
      </c>
      <c r="E28" s="1">
        <v>0.97346999999999995</v>
      </c>
      <c r="F28" s="1">
        <v>0.49207000000000001</v>
      </c>
      <c r="G28" s="1">
        <v>4</v>
      </c>
      <c r="H28" s="1">
        <v>24</v>
      </c>
      <c r="I28" s="1">
        <v>8</v>
      </c>
      <c r="J28" s="1">
        <v>411.13621848545284</v>
      </c>
      <c r="K28" s="1">
        <v>536.39233550305823</v>
      </c>
      <c r="L28" s="1">
        <v>562.54742792829427</v>
      </c>
      <c r="M28" s="1">
        <v>4.6428492801125829</v>
      </c>
      <c r="N28" s="1">
        <v>4.5447873225501345</v>
      </c>
      <c r="O28" s="1">
        <v>4.5644184627972111</v>
      </c>
      <c r="P28" s="1">
        <v>6.2827220426358665E-4</v>
      </c>
      <c r="Q28" s="1">
        <v>2.5390644319510863E-4</v>
      </c>
      <c r="R28" s="1">
        <v>2.2301556979091279E-4</v>
      </c>
      <c r="S28" s="1">
        <v>0.74041734799671088</v>
      </c>
      <c r="T28" s="1">
        <v>0.7617469243757059</v>
      </c>
      <c r="U28" s="1">
        <v>0.76824605304408511</v>
      </c>
      <c r="V28" s="1">
        <v>7.15</v>
      </c>
      <c r="W28" s="1">
        <v>10.050000000000001</v>
      </c>
      <c r="X28" s="1">
        <v>10.75</v>
      </c>
      <c r="Y28" s="1">
        <v>0.2870000000000002</v>
      </c>
      <c r="Z28" s="1">
        <v>0.35900000000000026</v>
      </c>
      <c r="AA28" s="1">
        <v>0.34500000000000025</v>
      </c>
      <c r="AB28" s="1">
        <v>143</v>
      </c>
      <c r="AC28" s="1">
        <v>1.8483191376990218E-4</v>
      </c>
      <c r="AD28" s="1">
        <v>8485447.3636279907</v>
      </c>
      <c r="AE28" s="1">
        <v>11.861742092778281</v>
      </c>
      <c r="AF28" s="1">
        <v>3.6594237024432346</v>
      </c>
      <c r="AG28" s="1">
        <v>2.2142615079433453E-4</v>
      </c>
      <c r="AH28" s="1">
        <v>10165452</v>
      </c>
      <c r="AI28" s="1">
        <v>77011</v>
      </c>
      <c r="AJ28" s="1">
        <v>9.9628824481713604E-2</v>
      </c>
      <c r="AK28" s="1">
        <v>596135.54915021989</v>
      </c>
      <c r="AL28" s="1">
        <v>2689138.7956293505</v>
      </c>
      <c r="AM28" s="1">
        <v>24044</v>
      </c>
      <c r="AN28" s="1">
        <v>48101</v>
      </c>
      <c r="AO28" s="1">
        <v>56656</v>
      </c>
      <c r="AP28" s="1">
        <v>0.9007142857142858</v>
      </c>
      <c r="AQ28" s="1">
        <v>0.9007142857142858</v>
      </c>
      <c r="AR28" s="1">
        <v>0.9007142857142858</v>
      </c>
      <c r="AS28" s="1">
        <v>0.40526315789473683</v>
      </c>
      <c r="AT28" s="1">
        <v>0.56842105263157894</v>
      </c>
      <c r="AU28" s="1">
        <v>0.60526315789473684</v>
      </c>
      <c r="AV28" s="1">
        <v>154</v>
      </c>
      <c r="AW28" s="1">
        <v>216</v>
      </c>
      <c r="AX28" s="1">
        <v>230</v>
      </c>
      <c r="AY28" s="1">
        <v>44</v>
      </c>
      <c r="AZ28" s="1">
        <v>100</v>
      </c>
      <c r="BA28" s="1">
        <v>120</v>
      </c>
      <c r="BB28" s="1">
        <v>24216849.999999993</v>
      </c>
      <c r="BC28" s="1">
        <v>46108719.999999993</v>
      </c>
      <c r="BD28" s="1">
        <v>53893770</v>
      </c>
      <c r="BE28" s="1">
        <v>1400</v>
      </c>
      <c r="BF28" s="1">
        <v>1800</v>
      </c>
      <c r="BG28" s="1">
        <v>1900</v>
      </c>
      <c r="BH28" s="1">
        <v>11.626382533148078</v>
      </c>
      <c r="BI28" s="1">
        <v>613.20169227578344</v>
      </c>
      <c r="BJ28" s="1">
        <v>5.8</v>
      </c>
      <c r="BK28" s="1">
        <v>4.82</v>
      </c>
      <c r="BL28" s="1">
        <v>5.05</v>
      </c>
      <c r="BM28" s="1">
        <v>1.1100000000000001</v>
      </c>
      <c r="BN28" s="1">
        <v>1.57</v>
      </c>
      <c r="BO28" s="1">
        <v>1.57</v>
      </c>
      <c r="BP28" s="1">
        <v>9.3000000000000007</v>
      </c>
      <c r="BQ28" s="1">
        <v>8.51</v>
      </c>
      <c r="BR28" s="1">
        <v>8.9700000000000006</v>
      </c>
      <c r="BS28" s="1">
        <v>52.3</v>
      </c>
      <c r="BT28" s="1">
        <v>94.4</v>
      </c>
      <c r="BU28" s="1">
        <v>115.2</v>
      </c>
      <c r="BV28" s="1">
        <v>11.626382533148078</v>
      </c>
      <c r="BW28" s="1">
        <v>3.6594237024432346</v>
      </c>
      <c r="BX28" s="1">
        <v>20</v>
      </c>
      <c r="BY28" s="1">
        <v>56</v>
      </c>
      <c r="BZ28" s="1">
        <v>0.2870000000000002</v>
      </c>
      <c r="CA28" s="1">
        <v>0.35900000000000026</v>
      </c>
      <c r="CB28" s="1">
        <v>0.34500000000000025</v>
      </c>
    </row>
    <row r="29" spans="1:80">
      <c r="A29" s="1">
        <v>27</v>
      </c>
      <c r="B29" s="1" t="b">
        <v>0</v>
      </c>
      <c r="C29" s="1" t="s">
        <v>51</v>
      </c>
      <c r="D29" s="1">
        <v>0.91805999999999999</v>
      </c>
      <c r="E29" s="1">
        <v>0.74512</v>
      </c>
      <c r="F29" s="1">
        <v>4.9549999999999997E-2</v>
      </c>
      <c r="G29" s="1">
        <v>7</v>
      </c>
      <c r="H29" s="1">
        <v>18</v>
      </c>
      <c r="I29" s="1">
        <v>1</v>
      </c>
      <c r="J29" s="1">
        <v>459.55923147146609</v>
      </c>
      <c r="K29" s="1">
        <v>600.41871164074075</v>
      </c>
      <c r="L29" s="1">
        <v>547.46772780685649</v>
      </c>
      <c r="M29" s="1">
        <v>4.6122758194035134</v>
      </c>
      <c r="N29" s="1">
        <v>4.5577713202297838</v>
      </c>
      <c r="O29" s="1">
        <v>4.5668557438122468</v>
      </c>
      <c r="P29" s="1">
        <v>4.9821645602092957E-4</v>
      </c>
      <c r="Q29" s="1">
        <v>2.0181008758781501E-4</v>
      </c>
      <c r="R29" s="1">
        <v>2.5868338199711363E-4</v>
      </c>
      <c r="S29" s="1">
        <v>0.77613016123365908</v>
      </c>
      <c r="T29" s="1">
        <v>0.77956957747818456</v>
      </c>
      <c r="U29" s="1">
        <v>0.731193759390798</v>
      </c>
      <c r="V29" s="1">
        <v>8.25</v>
      </c>
      <c r="W29" s="1">
        <v>11.7</v>
      </c>
      <c r="X29" s="1">
        <v>10.35</v>
      </c>
      <c r="Y29" s="1">
        <v>0.30900000000000022</v>
      </c>
      <c r="Z29" s="1">
        <v>0.34900000000000025</v>
      </c>
      <c r="AA29" s="1">
        <v>0.34300000000000025</v>
      </c>
      <c r="AB29" s="1">
        <v>147</v>
      </c>
      <c r="AC29" s="1">
        <v>1.7494945352645433E-4</v>
      </c>
      <c r="AD29" s="1">
        <v>8666349.2122415416</v>
      </c>
      <c r="AE29" s="1">
        <v>11.653383099397125</v>
      </c>
      <c r="AF29" s="1">
        <v>3.804633486586062</v>
      </c>
      <c r="AG29" s="1">
        <v>2.1299578839231495E-4</v>
      </c>
      <c r="AH29" s="1">
        <v>10551024.000000002</v>
      </c>
      <c r="AI29" s="1">
        <v>79932</v>
      </c>
      <c r="AJ29" s="1">
        <v>9.2441455147464741E-2</v>
      </c>
      <c r="AK29" s="1">
        <v>619730.56367138331</v>
      </c>
      <c r="AL29" s="1">
        <v>2692283.5431991629</v>
      </c>
      <c r="AM29" s="1">
        <v>31847</v>
      </c>
      <c r="AN29" s="1">
        <v>47671</v>
      </c>
      <c r="AO29" s="1">
        <v>55196</v>
      </c>
      <c r="AP29" s="1">
        <v>0.9007142857142858</v>
      </c>
      <c r="AQ29" s="1">
        <v>0.9007142857142858</v>
      </c>
      <c r="AR29" s="1">
        <v>0.9007142857142858</v>
      </c>
      <c r="AS29" s="1">
        <v>0.46842105263157896</v>
      </c>
      <c r="AT29" s="1">
        <v>0.65789473684210531</v>
      </c>
      <c r="AU29" s="1">
        <v>0.58421052631578951</v>
      </c>
      <c r="AV29" s="1">
        <v>178</v>
      </c>
      <c r="AW29" s="1">
        <v>250</v>
      </c>
      <c r="AX29" s="1">
        <v>222</v>
      </c>
      <c r="AY29" s="1">
        <v>60</v>
      </c>
      <c r="AZ29" s="1">
        <v>110</v>
      </c>
      <c r="BA29" s="1">
        <v>116</v>
      </c>
      <c r="BB29" s="1">
        <v>31317579.999999996</v>
      </c>
      <c r="BC29" s="1">
        <v>45717419.999999993</v>
      </c>
      <c r="BD29" s="1">
        <v>52565170</v>
      </c>
      <c r="BE29" s="1">
        <v>1600</v>
      </c>
      <c r="BF29" s="1">
        <v>1800</v>
      </c>
      <c r="BG29" s="1">
        <v>1900</v>
      </c>
      <c r="BH29" s="1">
        <v>11.937410729034378</v>
      </c>
      <c r="BI29" s="1">
        <v>687.90629753183794</v>
      </c>
      <c r="BJ29" s="1">
        <v>5.8</v>
      </c>
      <c r="BK29" s="1">
        <v>6.3</v>
      </c>
      <c r="BL29" s="1">
        <v>5.51</v>
      </c>
      <c r="BM29" s="1">
        <v>1.4</v>
      </c>
      <c r="BN29" s="1">
        <v>1.47</v>
      </c>
      <c r="BO29" s="1">
        <v>1.52</v>
      </c>
      <c r="BP29" s="1">
        <v>8.75</v>
      </c>
      <c r="BQ29" s="1">
        <v>9.3800000000000008</v>
      </c>
      <c r="BR29" s="1">
        <v>9.0399999999999991</v>
      </c>
      <c r="BS29" s="1">
        <v>68</v>
      </c>
      <c r="BT29" s="1">
        <v>106.6</v>
      </c>
      <c r="BU29" s="1">
        <v>116.7</v>
      </c>
      <c r="BV29" s="1">
        <v>11.937410729034378</v>
      </c>
      <c r="BW29" s="1">
        <v>3.804633486586062</v>
      </c>
      <c r="BX29" s="1">
        <v>6</v>
      </c>
      <c r="BY29" s="1">
        <v>50</v>
      </c>
      <c r="BZ29" s="1">
        <v>0.30900000000000022</v>
      </c>
      <c r="CA29" s="1">
        <v>0.34900000000000025</v>
      </c>
      <c r="CB29" s="1">
        <v>0.34300000000000025</v>
      </c>
    </row>
    <row r="30" spans="1:80">
      <c r="A30" s="1">
        <v>28</v>
      </c>
      <c r="B30" s="1" t="b">
        <v>0</v>
      </c>
      <c r="C30" s="1" t="s">
        <v>51</v>
      </c>
      <c r="D30" s="1">
        <v>0.94376000000000004</v>
      </c>
      <c r="E30" s="1">
        <v>0.59194999999999998</v>
      </c>
      <c r="F30" s="1">
        <v>0.14524999999999999</v>
      </c>
      <c r="G30" s="1">
        <v>7</v>
      </c>
      <c r="H30" s="1">
        <v>15</v>
      </c>
      <c r="I30" s="1">
        <v>3</v>
      </c>
      <c r="J30" s="1">
        <v>459.55923147146609</v>
      </c>
      <c r="K30" s="1">
        <v>532.61262205966227</v>
      </c>
      <c r="L30" s="1">
        <v>615.35468738241377</v>
      </c>
      <c r="M30" s="1">
        <v>4.6122758194035134</v>
      </c>
      <c r="N30" s="1">
        <v>4.5733552173118861</v>
      </c>
      <c r="O30" s="1">
        <v>4.5607926996931729</v>
      </c>
      <c r="P30" s="1">
        <v>5.2912819284048243E-4</v>
      </c>
      <c r="Q30" s="1">
        <v>2.7268561203841013E-4</v>
      </c>
      <c r="R30" s="1">
        <v>2.0575309548852898E-4</v>
      </c>
      <c r="S30" s="1">
        <v>0.7731889793497071</v>
      </c>
      <c r="T30" s="1">
        <v>0.75158012792648199</v>
      </c>
      <c r="U30" s="1">
        <v>0.77775824925565695</v>
      </c>
      <c r="V30" s="1">
        <v>8.25</v>
      </c>
      <c r="W30" s="1">
        <v>9.9499999999999993</v>
      </c>
      <c r="X30" s="1">
        <v>12.1</v>
      </c>
      <c r="Y30" s="1">
        <v>0.30900000000000022</v>
      </c>
      <c r="Z30" s="1">
        <v>0.33800000000000024</v>
      </c>
      <c r="AA30" s="1">
        <v>0.34700000000000025</v>
      </c>
      <c r="AB30" s="1">
        <v>142</v>
      </c>
      <c r="AC30" s="1">
        <v>1.8108465699115519E-4</v>
      </c>
      <c r="AD30" s="1">
        <v>8578538.659050487</v>
      </c>
      <c r="AE30" s="1">
        <v>11.961697921431581</v>
      </c>
      <c r="AF30" s="1">
        <v>3.9784307532982135</v>
      </c>
      <c r="AG30" s="1">
        <v>2.2086896452413733E-4</v>
      </c>
      <c r="AH30" s="1">
        <v>10463244</v>
      </c>
      <c r="AI30" s="1">
        <v>79267</v>
      </c>
      <c r="AJ30" s="1">
        <v>9.6640068056283709E-2</v>
      </c>
      <c r="AK30" s="1">
        <v>597639.42066009273</v>
      </c>
      <c r="AL30" s="1">
        <v>2691654.5024867351</v>
      </c>
      <c r="AM30" s="1">
        <v>31847</v>
      </c>
      <c r="AN30" s="1">
        <v>40677</v>
      </c>
      <c r="AO30" s="1">
        <v>62766</v>
      </c>
      <c r="AP30" s="1">
        <v>0.9007142857142858</v>
      </c>
      <c r="AQ30" s="1">
        <v>0.9007142857142858</v>
      </c>
      <c r="AR30" s="1">
        <v>0.9007142857142858</v>
      </c>
      <c r="AS30" s="1">
        <v>0.46842105263157896</v>
      </c>
      <c r="AT30" s="1">
        <v>0.56315789473684208</v>
      </c>
      <c r="AU30" s="1">
        <v>0.67894736842105263</v>
      </c>
      <c r="AV30" s="1">
        <v>178</v>
      </c>
      <c r="AW30" s="1">
        <v>214</v>
      </c>
      <c r="AX30" s="1">
        <v>258</v>
      </c>
      <c r="AY30" s="1">
        <v>60</v>
      </c>
      <c r="AZ30" s="1">
        <v>88</v>
      </c>
      <c r="BA30" s="1">
        <v>144</v>
      </c>
      <c r="BB30" s="1">
        <v>31317579.999999996</v>
      </c>
      <c r="BC30" s="1">
        <v>39352879.999999993</v>
      </c>
      <c r="BD30" s="1">
        <v>59453869.999999993</v>
      </c>
      <c r="BE30" s="1">
        <v>1600</v>
      </c>
      <c r="BF30" s="1">
        <v>1600</v>
      </c>
      <c r="BG30" s="1">
        <v>1800</v>
      </c>
      <c r="BH30" s="1">
        <v>11.848792017109428</v>
      </c>
      <c r="BI30" s="1">
        <v>687.91744944657228</v>
      </c>
      <c r="BJ30" s="1">
        <v>5.8</v>
      </c>
      <c r="BK30" s="1">
        <v>5.48</v>
      </c>
      <c r="BL30" s="1">
        <v>6.2</v>
      </c>
      <c r="BM30" s="1">
        <v>1.4</v>
      </c>
      <c r="BN30" s="1">
        <v>1.46</v>
      </c>
      <c r="BO30" s="1">
        <v>1.66</v>
      </c>
      <c r="BP30" s="1">
        <v>8.75</v>
      </c>
      <c r="BQ30" s="1">
        <v>9.17</v>
      </c>
      <c r="BR30" s="1">
        <v>9.1</v>
      </c>
      <c r="BS30" s="1">
        <v>68</v>
      </c>
      <c r="BT30" s="1">
        <v>82.6</v>
      </c>
      <c r="BU30" s="1">
        <v>120.3</v>
      </c>
      <c r="BV30" s="1">
        <v>11.848792017109428</v>
      </c>
      <c r="BW30" s="1">
        <v>3.9784307532982135</v>
      </c>
      <c r="BX30" s="1">
        <v>56</v>
      </c>
      <c r="BY30" s="1">
        <v>28</v>
      </c>
      <c r="BZ30" s="1">
        <v>0.30900000000000022</v>
      </c>
      <c r="CA30" s="1">
        <v>0.33800000000000024</v>
      </c>
      <c r="CB30" s="1">
        <v>0.34700000000000025</v>
      </c>
    </row>
    <row r="31" spans="1:80">
      <c r="A31" s="1">
        <v>29</v>
      </c>
      <c r="B31" s="1" t="b">
        <v>0</v>
      </c>
      <c r="C31" s="1" t="s">
        <v>51</v>
      </c>
      <c r="D31" s="1">
        <v>0.12068</v>
      </c>
      <c r="E31" s="1">
        <v>0.95247999999999999</v>
      </c>
      <c r="F31" s="1">
        <v>0.44351000000000002</v>
      </c>
      <c r="G31" s="1">
        <v>1</v>
      </c>
      <c r="H31" s="1">
        <v>23</v>
      </c>
      <c r="I31" s="1">
        <v>7</v>
      </c>
      <c r="J31" s="1">
        <v>447.06094882436446</v>
      </c>
      <c r="K31" s="1">
        <v>434.18790959551683</v>
      </c>
      <c r="L31" s="1">
        <v>655.48694341079783</v>
      </c>
      <c r="M31" s="1">
        <v>4.6466781578060674</v>
      </c>
      <c r="N31" s="1">
        <v>4.578067693862792</v>
      </c>
      <c r="O31" s="1">
        <v>4.560264892130526</v>
      </c>
      <c r="P31" s="1">
        <v>6.1828556354399326E-4</v>
      </c>
      <c r="Q31" s="1">
        <v>4.4199241451477336E-4</v>
      </c>
      <c r="R31" s="1">
        <v>1.7990630671605511E-4</v>
      </c>
      <c r="S31" s="1">
        <v>0.75718971900085075</v>
      </c>
      <c r="T31" s="1">
        <v>0.72473402688838684</v>
      </c>
      <c r="U31" s="1">
        <v>0.7877190022449756</v>
      </c>
      <c r="V31" s="1">
        <v>8</v>
      </c>
      <c r="W31" s="1">
        <v>7.7</v>
      </c>
      <c r="X31" s="1">
        <v>13.05</v>
      </c>
      <c r="Y31" s="1">
        <v>0.2840000000000002</v>
      </c>
      <c r="Z31" s="1">
        <v>0.33400000000000024</v>
      </c>
      <c r="AA31" s="1">
        <v>0.34800000000000025</v>
      </c>
      <c r="AB31" s="1">
        <v>131</v>
      </c>
      <c r="AC31" s="1">
        <v>1.9284496902322926E-4</v>
      </c>
      <c r="AD31" s="1">
        <v>8774656.1181017403</v>
      </c>
      <c r="AE31" s="1">
        <v>13.176775325075551</v>
      </c>
      <c r="AF31" s="1">
        <v>4.5022040623583059</v>
      </c>
      <c r="AG31" s="1">
        <v>2.3786700964681232E-4</v>
      </c>
      <c r="AH31" s="1">
        <v>10823208.000000002</v>
      </c>
      <c r="AI31" s="1">
        <v>81994</v>
      </c>
      <c r="AJ31" s="1">
        <v>0.10685076329368366</v>
      </c>
      <c r="AK31" s="1">
        <v>554931.93526918732</v>
      </c>
      <c r="AL31" s="1">
        <v>2858445.0600625132</v>
      </c>
      <c r="AM31" s="1">
        <v>24105</v>
      </c>
      <c r="AN31" s="1">
        <v>40188</v>
      </c>
      <c r="AO31" s="1">
        <v>68601</v>
      </c>
      <c r="AP31" s="1">
        <v>0.9007142857142858</v>
      </c>
      <c r="AQ31" s="1">
        <v>0.9007142857142858</v>
      </c>
      <c r="AR31" s="1">
        <v>0.9007142857142858</v>
      </c>
      <c r="AS31" s="1">
        <v>0.45263157894736844</v>
      </c>
      <c r="AT31" s="1">
        <v>0.43684210526315792</v>
      </c>
      <c r="AU31" s="1">
        <v>0.73157894736842111</v>
      </c>
      <c r="AV31" s="1">
        <v>172</v>
      </c>
      <c r="AW31" s="1">
        <v>166</v>
      </c>
      <c r="AX31" s="1">
        <v>278</v>
      </c>
      <c r="AY31" s="1">
        <v>50</v>
      </c>
      <c r="AZ31" s="1">
        <v>73</v>
      </c>
      <c r="BA31" s="1">
        <v>174</v>
      </c>
      <c r="BB31" s="1">
        <v>24272359.999999996</v>
      </c>
      <c r="BC31" s="1">
        <v>38907889.999999993</v>
      </c>
      <c r="BD31" s="1">
        <v>64763719.999999993</v>
      </c>
      <c r="BE31" s="1">
        <v>1400</v>
      </c>
      <c r="BF31" s="1">
        <v>1800</v>
      </c>
      <c r="BG31" s="1">
        <v>1600</v>
      </c>
      <c r="BH31" s="1">
        <v>11.416465353800678</v>
      </c>
      <c r="BI31" s="1">
        <v>747.72143689286554</v>
      </c>
      <c r="BJ31" s="1">
        <v>6.2</v>
      </c>
      <c r="BK31" s="1">
        <v>5.6</v>
      </c>
      <c r="BL31" s="1">
        <v>5.6</v>
      </c>
      <c r="BM31" s="1">
        <v>1.1299999999999999</v>
      </c>
      <c r="BN31" s="1">
        <v>1.43</v>
      </c>
      <c r="BO31" s="1">
        <v>1.62</v>
      </c>
      <c r="BP31" s="1">
        <v>9.3000000000000007</v>
      </c>
      <c r="BQ31" s="1">
        <v>7.66</v>
      </c>
      <c r="BR31" s="1">
        <v>9</v>
      </c>
      <c r="BS31" s="1">
        <v>48.3</v>
      </c>
      <c r="BT31" s="1">
        <v>102.8</v>
      </c>
      <c r="BU31" s="1">
        <v>128</v>
      </c>
      <c r="BV31" s="1">
        <v>11.416465353800678</v>
      </c>
      <c r="BW31" s="1">
        <v>4.5022040623583059</v>
      </c>
      <c r="BX31" s="1">
        <v>101</v>
      </c>
      <c r="BY31" s="1">
        <v>23</v>
      </c>
      <c r="BZ31" s="1">
        <v>0.2840000000000002</v>
      </c>
      <c r="CA31" s="1">
        <v>0.33400000000000024</v>
      </c>
      <c r="CB31" s="1">
        <v>0.34800000000000025</v>
      </c>
    </row>
    <row r="32" spans="1:80">
      <c r="A32" s="1">
        <v>30</v>
      </c>
      <c r="B32" s="1" t="b">
        <v>0</v>
      </c>
      <c r="C32" s="1" t="s">
        <v>52</v>
      </c>
      <c r="D32" s="1">
        <v>0.82704999999999995</v>
      </c>
      <c r="E32" s="1">
        <v>0.71852000000000005</v>
      </c>
      <c r="F32" s="1">
        <v>0.80218999999999996</v>
      </c>
      <c r="G32" s="1">
        <v>6</v>
      </c>
      <c r="H32" s="1">
        <v>18</v>
      </c>
      <c r="I32" s="1">
        <v>13</v>
      </c>
      <c r="J32" s="1">
        <v>434.18790959551683</v>
      </c>
      <c r="K32" s="1">
        <v>600.41871164074075</v>
      </c>
      <c r="L32" s="1">
        <v>547.46772780685649</v>
      </c>
      <c r="M32" s="1">
        <v>4.6110200212233927</v>
      </c>
      <c r="N32" s="1">
        <v>4.5577713202297838</v>
      </c>
      <c r="O32" s="1">
        <v>4.564440602720806</v>
      </c>
      <c r="P32" s="1">
        <v>5.9670882910734338E-4</v>
      </c>
      <c r="Q32" s="1">
        <v>2.0634232948468014E-4</v>
      </c>
      <c r="R32" s="1">
        <v>2.7134267961862244E-4</v>
      </c>
      <c r="S32" s="1">
        <v>0.74432434648215495</v>
      </c>
      <c r="T32" s="1">
        <v>0.77945876921637425</v>
      </c>
      <c r="U32" s="1">
        <v>0.75592992683132609</v>
      </c>
      <c r="V32" s="1">
        <v>7.7</v>
      </c>
      <c r="W32" s="1">
        <v>11.7</v>
      </c>
      <c r="X32" s="1">
        <v>10.35</v>
      </c>
      <c r="Y32" s="1">
        <v>0.31000000000000022</v>
      </c>
      <c r="Z32" s="1">
        <v>0.34900000000000025</v>
      </c>
      <c r="AA32" s="1">
        <v>0.34500000000000025</v>
      </c>
      <c r="AB32" s="1">
        <v>139</v>
      </c>
      <c r="AC32" s="1">
        <v>1.8467092118506668E-4</v>
      </c>
      <c r="AD32" s="1">
        <v>8484969.9432423655</v>
      </c>
      <c r="AE32" s="1">
        <v>12.104101636640875</v>
      </c>
      <c r="AF32" s="1">
        <v>4.1292130195084678</v>
      </c>
      <c r="AG32" s="1">
        <v>2.2596305138015136E-4</v>
      </c>
      <c r="AH32" s="1">
        <v>10382196</v>
      </c>
      <c r="AI32" s="1">
        <v>78653</v>
      </c>
      <c r="AJ32" s="1">
        <v>9.8538854331305853E-2</v>
      </c>
      <c r="AK32" s="1">
        <v>584166.30149824091</v>
      </c>
      <c r="AL32" s="1">
        <v>2661887.7022954533</v>
      </c>
      <c r="AM32" s="1">
        <v>32344</v>
      </c>
      <c r="AN32" s="1">
        <v>47671</v>
      </c>
      <c r="AO32" s="1">
        <v>58750</v>
      </c>
      <c r="AP32" s="1">
        <v>0.9007142857142858</v>
      </c>
      <c r="AQ32" s="1">
        <v>0.9007142857142858</v>
      </c>
      <c r="AR32" s="1">
        <v>0.9007142857142858</v>
      </c>
      <c r="AS32" s="1">
        <v>0.43684210526315792</v>
      </c>
      <c r="AT32" s="1">
        <v>0.65789473684210531</v>
      </c>
      <c r="AU32" s="1">
        <v>0.58421052631578951</v>
      </c>
      <c r="AV32" s="1">
        <v>166</v>
      </c>
      <c r="AW32" s="1">
        <v>250</v>
      </c>
      <c r="AX32" s="1">
        <v>222</v>
      </c>
      <c r="AY32" s="1">
        <v>60</v>
      </c>
      <c r="AZ32" s="1">
        <v>110</v>
      </c>
      <c r="BA32" s="1">
        <v>120</v>
      </c>
      <c r="BB32" s="1">
        <v>31769849.999999996</v>
      </c>
      <c r="BC32" s="1">
        <v>45717419.999999993</v>
      </c>
      <c r="BD32" s="1">
        <v>55799310</v>
      </c>
      <c r="BE32" s="1">
        <v>1600</v>
      </c>
      <c r="BF32" s="1">
        <v>1800</v>
      </c>
      <c r="BG32" s="1">
        <v>1900</v>
      </c>
      <c r="BH32" s="1">
        <v>12.323564788833757</v>
      </c>
      <c r="BI32" s="1">
        <v>692.48751071653669</v>
      </c>
      <c r="BJ32" s="1">
        <v>5.5</v>
      </c>
      <c r="BK32" s="1">
        <v>6.3</v>
      </c>
      <c r="BL32" s="1">
        <v>6.4</v>
      </c>
      <c r="BM32" s="1">
        <v>1.44</v>
      </c>
      <c r="BN32" s="1">
        <v>1.47</v>
      </c>
      <c r="BO32" s="1">
        <v>1.67</v>
      </c>
      <c r="BP32" s="1">
        <v>9.34</v>
      </c>
      <c r="BQ32" s="1">
        <v>9.3800000000000008</v>
      </c>
      <c r="BR32" s="1">
        <v>7.85</v>
      </c>
      <c r="BS32" s="1">
        <v>70</v>
      </c>
      <c r="BT32" s="1">
        <v>106.6</v>
      </c>
      <c r="BU32" s="1">
        <v>130</v>
      </c>
      <c r="BV32" s="1">
        <v>12.323564788833757</v>
      </c>
      <c r="BW32" s="1">
        <v>4.1292130195084678</v>
      </c>
      <c r="BX32" s="1">
        <v>10</v>
      </c>
      <c r="BY32" s="1">
        <v>50</v>
      </c>
      <c r="BZ32" s="1">
        <v>0.31000000000000022</v>
      </c>
      <c r="CA32" s="1">
        <v>0.34900000000000025</v>
      </c>
      <c r="CB32" s="1">
        <v>0.34500000000000025</v>
      </c>
    </row>
    <row r="33" spans="1:80">
      <c r="A33" s="1">
        <v>31</v>
      </c>
      <c r="B33" s="1" t="b">
        <v>0</v>
      </c>
      <c r="C33" s="1" t="s">
        <v>52</v>
      </c>
      <c r="D33" s="1">
        <v>0.39951999999999999</v>
      </c>
      <c r="E33" s="1">
        <v>0.89697000000000005</v>
      </c>
      <c r="F33" s="1">
        <v>8.8859999999999995E-2</v>
      </c>
      <c r="G33" s="1">
        <v>3</v>
      </c>
      <c r="H33" s="1">
        <v>22</v>
      </c>
      <c r="I33" s="1">
        <v>2</v>
      </c>
      <c r="J33" s="1">
        <v>434.18790959551683</v>
      </c>
      <c r="K33" s="1">
        <v>434.18790959551683</v>
      </c>
      <c r="L33" s="1">
        <v>500.60777175045257</v>
      </c>
      <c r="M33" s="1">
        <v>4.6348929887801233</v>
      </c>
      <c r="N33" s="1">
        <v>4.5774620260465859</v>
      </c>
      <c r="O33" s="1">
        <v>4.5556065086865107</v>
      </c>
      <c r="P33" s="1">
        <v>5.0301205608783235E-4</v>
      </c>
      <c r="Q33" s="1">
        <v>3.5297493662878065E-4</v>
      </c>
      <c r="R33" s="1">
        <v>2.6517507245944245E-4</v>
      </c>
      <c r="S33" s="1">
        <v>0.75553301206946955</v>
      </c>
      <c r="T33" s="1">
        <v>0.71911840920770087</v>
      </c>
      <c r="U33" s="1">
        <v>0.76808645621772231</v>
      </c>
      <c r="V33" s="1">
        <v>7.7</v>
      </c>
      <c r="W33" s="1">
        <v>7.7</v>
      </c>
      <c r="X33" s="1">
        <v>9.1999999999999993</v>
      </c>
      <c r="Y33" s="1">
        <v>0.2930000000000002</v>
      </c>
      <c r="Z33" s="1">
        <v>0.33500000000000024</v>
      </c>
      <c r="AA33" s="1">
        <v>0.35100000000000026</v>
      </c>
      <c r="AB33" s="1">
        <v>129</v>
      </c>
      <c r="AC33" s="1">
        <v>2.1591089306412868E-4</v>
      </c>
      <c r="AD33" s="1">
        <v>7293602.9076366965</v>
      </c>
      <c r="AE33" s="1">
        <v>11.916302113953481</v>
      </c>
      <c r="AF33" s="1">
        <v>4.2883324108552703</v>
      </c>
      <c r="AG33" s="1">
        <v>2.5879421717268138E-4</v>
      </c>
      <c r="AH33" s="1">
        <v>8742228</v>
      </c>
      <c r="AI33" s="1">
        <v>66229</v>
      </c>
      <c r="AJ33" s="1">
        <v>0.1162740539781814</v>
      </c>
      <c r="AK33" s="1">
        <v>510057.76497672871</v>
      </c>
      <c r="AL33" s="1">
        <v>2309302.3868219052</v>
      </c>
      <c r="AM33" s="1">
        <v>25716</v>
      </c>
      <c r="AN33" s="1">
        <v>42506</v>
      </c>
      <c r="AO33" s="1">
        <v>59399</v>
      </c>
      <c r="AP33" s="1">
        <v>0.9007142857142858</v>
      </c>
      <c r="AQ33" s="1">
        <v>0.9007142857142858</v>
      </c>
      <c r="AR33" s="1">
        <v>0.9007142857142858</v>
      </c>
      <c r="AS33" s="1">
        <v>0.43684210526315792</v>
      </c>
      <c r="AT33" s="1">
        <v>0.43684210526315792</v>
      </c>
      <c r="AU33" s="1">
        <v>0.52105263157894732</v>
      </c>
      <c r="AV33" s="1">
        <v>166</v>
      </c>
      <c r="AW33" s="1">
        <v>166</v>
      </c>
      <c r="AX33" s="1">
        <v>198</v>
      </c>
      <c r="AY33" s="1">
        <v>50</v>
      </c>
      <c r="AZ33" s="1">
        <v>75</v>
      </c>
      <c r="BA33" s="1">
        <v>112</v>
      </c>
      <c r="BB33" s="1">
        <v>25738369.999999996</v>
      </c>
      <c r="BC33" s="1">
        <v>41017269.999999993</v>
      </c>
      <c r="BD33" s="1">
        <v>56389900</v>
      </c>
      <c r="BE33" s="1">
        <v>1400</v>
      </c>
      <c r="BF33" s="1">
        <v>1600</v>
      </c>
      <c r="BG33" s="1">
        <v>2200</v>
      </c>
      <c r="BH33" s="1">
        <v>11.154891289517876</v>
      </c>
      <c r="BI33" s="1">
        <v>528.7481587126058</v>
      </c>
      <c r="BJ33" s="1">
        <v>6.2</v>
      </c>
      <c r="BK33" s="1">
        <v>5.33</v>
      </c>
      <c r="BL33" s="1">
        <v>6.2</v>
      </c>
      <c r="BM33" s="1">
        <v>1.17</v>
      </c>
      <c r="BN33" s="1">
        <v>1.47</v>
      </c>
      <c r="BO33" s="1">
        <v>1.65</v>
      </c>
      <c r="BP33" s="1">
        <v>9.3000000000000007</v>
      </c>
      <c r="BQ33" s="1">
        <v>8.2200000000000006</v>
      </c>
      <c r="BR33" s="1">
        <v>8.76</v>
      </c>
      <c r="BS33" s="1">
        <v>52.3</v>
      </c>
      <c r="BT33" s="1">
        <v>121.6</v>
      </c>
      <c r="BU33" s="1">
        <v>120</v>
      </c>
      <c r="BV33" s="1">
        <v>11.154891289517876</v>
      </c>
      <c r="BW33" s="1">
        <v>4.2883324108552703</v>
      </c>
      <c r="BX33" s="1">
        <v>37</v>
      </c>
      <c r="BY33" s="1">
        <v>25</v>
      </c>
      <c r="BZ33" s="1">
        <v>0.2930000000000002</v>
      </c>
      <c r="CA33" s="1">
        <v>0.33500000000000024</v>
      </c>
      <c r="CB33" s="1">
        <v>0.35100000000000026</v>
      </c>
    </row>
    <row r="34" spans="1:80">
      <c r="A34" s="1">
        <v>32</v>
      </c>
      <c r="B34" s="1" t="b">
        <v>0</v>
      </c>
      <c r="C34" s="1" t="s">
        <v>52</v>
      </c>
      <c r="D34" s="1">
        <v>0.86982999999999999</v>
      </c>
      <c r="E34" s="1">
        <v>0.15920999999999999</v>
      </c>
      <c r="F34" s="1">
        <v>0.58272000000000002</v>
      </c>
      <c r="G34" s="1">
        <v>7</v>
      </c>
      <c r="H34" s="1">
        <v>4</v>
      </c>
      <c r="I34" s="1">
        <v>9</v>
      </c>
      <c r="J34" s="1">
        <v>459.55923147146609</v>
      </c>
      <c r="K34" s="1">
        <v>475.69051146094029</v>
      </c>
      <c r="L34" s="1">
        <v>577.79868081636744</v>
      </c>
      <c r="M34" s="1">
        <v>4.6122758194035134</v>
      </c>
      <c r="N34" s="1">
        <v>4.5662800660483782</v>
      </c>
      <c r="O34" s="1">
        <v>4.5672596776334693</v>
      </c>
      <c r="P34" s="1">
        <v>4.6601793157549805E-4</v>
      </c>
      <c r="Q34" s="1">
        <v>3.0648088759195093E-4</v>
      </c>
      <c r="R34" s="1">
        <v>2.0478233241381054E-4</v>
      </c>
      <c r="S34" s="1">
        <v>0.7737271008215959</v>
      </c>
      <c r="T34" s="1">
        <v>0.71977461491397943</v>
      </c>
      <c r="U34" s="1">
        <v>0.76586196298092368</v>
      </c>
      <c r="V34" s="1">
        <v>8.25</v>
      </c>
      <c r="W34" s="1">
        <v>8.65</v>
      </c>
      <c r="X34" s="1">
        <v>11.1</v>
      </c>
      <c r="Y34" s="1">
        <v>0.30900000000000022</v>
      </c>
      <c r="Z34" s="1">
        <v>0.34300000000000025</v>
      </c>
      <c r="AA34" s="1">
        <v>0.34300000000000025</v>
      </c>
      <c r="AB34" s="1">
        <v>142</v>
      </c>
      <c r="AC34" s="1">
        <v>1.8510867927851811E-4</v>
      </c>
      <c r="AD34" s="1">
        <v>8142909.8571341131</v>
      </c>
      <c r="AE34" s="1">
        <v>11.724475231035873</v>
      </c>
      <c r="AF34" s="1">
        <v>4.2961741391680279</v>
      </c>
      <c r="AG34" s="1">
        <v>2.2807042067019839E-4</v>
      </c>
      <c r="AH34" s="1">
        <v>10032792</v>
      </c>
      <c r="AI34" s="1">
        <v>76006</v>
      </c>
      <c r="AJ34" s="1">
        <v>9.7266765129651822E-2</v>
      </c>
      <c r="AK34" s="1">
        <v>578768.60845045233</v>
      </c>
      <c r="AL34" s="1">
        <v>2515635.6807855461</v>
      </c>
      <c r="AM34" s="1">
        <v>31847</v>
      </c>
      <c r="AN34" s="1">
        <v>45891</v>
      </c>
      <c r="AO34" s="1">
        <v>54624</v>
      </c>
      <c r="AP34" s="1">
        <v>0.9007142857142858</v>
      </c>
      <c r="AQ34" s="1">
        <v>0.9007142857142858</v>
      </c>
      <c r="AR34" s="1">
        <v>0.9007142857142858</v>
      </c>
      <c r="AS34" s="1">
        <v>0.46842105263157896</v>
      </c>
      <c r="AT34" s="1">
        <v>0.48947368421052634</v>
      </c>
      <c r="AU34" s="1">
        <v>0.62631578947368416</v>
      </c>
      <c r="AV34" s="1">
        <v>178</v>
      </c>
      <c r="AW34" s="1">
        <v>186</v>
      </c>
      <c r="AX34" s="1">
        <v>238</v>
      </c>
      <c r="AY34" s="1">
        <v>60</v>
      </c>
      <c r="AZ34" s="1">
        <v>90</v>
      </c>
      <c r="BA34" s="1">
        <v>116</v>
      </c>
      <c r="BB34" s="1">
        <v>31317579.999999996</v>
      </c>
      <c r="BC34" s="1">
        <v>44097619.999999993</v>
      </c>
      <c r="BD34" s="1">
        <v>52044650.000000007</v>
      </c>
      <c r="BE34" s="1">
        <v>1600</v>
      </c>
      <c r="BF34" s="1">
        <v>1800</v>
      </c>
      <c r="BG34" s="1">
        <v>2200</v>
      </c>
      <c r="BH34" s="1">
        <v>11.575601503221248</v>
      </c>
      <c r="BI34" s="1">
        <v>689.80698214604865</v>
      </c>
      <c r="BJ34" s="1">
        <v>5.8</v>
      </c>
      <c r="BK34" s="1">
        <v>5.0199999999999996</v>
      </c>
      <c r="BL34" s="1">
        <v>6.5</v>
      </c>
      <c r="BM34" s="1">
        <v>1.4</v>
      </c>
      <c r="BN34" s="1">
        <v>1.52</v>
      </c>
      <c r="BO34" s="1">
        <v>1.55</v>
      </c>
      <c r="BP34" s="1">
        <v>8.75</v>
      </c>
      <c r="BQ34" s="1">
        <v>8.07</v>
      </c>
      <c r="BR34" s="1">
        <v>8.89</v>
      </c>
      <c r="BS34" s="1">
        <v>68</v>
      </c>
      <c r="BT34" s="1">
        <v>110.9</v>
      </c>
      <c r="BU34" s="1">
        <v>111.8</v>
      </c>
      <c r="BV34" s="1">
        <v>11.575601503221248</v>
      </c>
      <c r="BW34" s="1">
        <v>4.2961741391680279</v>
      </c>
      <c r="BX34" s="1">
        <v>26</v>
      </c>
      <c r="BY34" s="1">
        <v>30</v>
      </c>
      <c r="BZ34" s="1">
        <v>0.30900000000000022</v>
      </c>
      <c r="CA34" s="1">
        <v>0.34300000000000025</v>
      </c>
      <c r="CB34" s="1">
        <v>0.34300000000000025</v>
      </c>
    </row>
    <row r="35" spans="1:80">
      <c r="A35" s="1">
        <v>33</v>
      </c>
      <c r="B35" s="1" t="b">
        <v>0</v>
      </c>
      <c r="C35" s="1" t="s">
        <v>52</v>
      </c>
      <c r="D35" s="1">
        <v>0.82347000000000004</v>
      </c>
      <c r="E35" s="1">
        <v>0.19267000000000001</v>
      </c>
      <c r="F35" s="1">
        <v>0.54569999999999996</v>
      </c>
      <c r="G35" s="1">
        <v>6</v>
      </c>
      <c r="H35" s="1">
        <v>5</v>
      </c>
      <c r="I35" s="1">
        <v>9</v>
      </c>
      <c r="J35" s="1">
        <v>434.18790959551683</v>
      </c>
      <c r="K35" s="1">
        <v>547.46772780685649</v>
      </c>
      <c r="L35" s="1">
        <v>573.998032114485</v>
      </c>
      <c r="M35" s="1">
        <v>4.6110200212233927</v>
      </c>
      <c r="N35" s="1">
        <v>4.5590791166687534</v>
      </c>
      <c r="O35" s="1">
        <v>4.5672596776334693</v>
      </c>
      <c r="P35" s="1">
        <v>5.2762713871211549E-4</v>
      </c>
      <c r="Q35" s="1">
        <v>2.6121490048617142E-4</v>
      </c>
      <c r="R35" s="1">
        <v>2.1625395791990216E-4</v>
      </c>
      <c r="S35" s="1">
        <v>0.74216129956385879</v>
      </c>
      <c r="T35" s="1">
        <v>0.77421606652955677</v>
      </c>
      <c r="U35" s="1">
        <v>0.76596364720105359</v>
      </c>
      <c r="V35" s="1">
        <v>7.7</v>
      </c>
      <c r="W35" s="1">
        <v>10.35</v>
      </c>
      <c r="X35" s="1">
        <v>11</v>
      </c>
      <c r="Y35" s="1">
        <v>0.31000000000000022</v>
      </c>
      <c r="Z35" s="1">
        <v>0.34800000000000025</v>
      </c>
      <c r="AA35" s="1">
        <v>0.34300000000000025</v>
      </c>
      <c r="AB35" s="1">
        <v>144</v>
      </c>
      <c r="AC35" s="1">
        <v>1.7975295827360813E-4</v>
      </c>
      <c r="AD35" s="1">
        <v>8471346.0374160483</v>
      </c>
      <c r="AE35" s="1">
        <v>11.70745996649199</v>
      </c>
      <c r="AF35" s="1">
        <v>3.9156958816496297</v>
      </c>
      <c r="AG35" s="1">
        <v>2.1890991709010442E-4</v>
      </c>
      <c r="AH35" s="1">
        <v>10316724.000000002</v>
      </c>
      <c r="AI35" s="1">
        <v>78157</v>
      </c>
      <c r="AJ35" s="1">
        <v>9.6870328469346387E-2</v>
      </c>
      <c r="AK35" s="1">
        <v>602987.75749692589</v>
      </c>
      <c r="AL35" s="1">
        <v>2684093.1058912734</v>
      </c>
      <c r="AM35" s="1">
        <v>32344</v>
      </c>
      <c r="AN35" s="1">
        <v>45925</v>
      </c>
      <c r="AO35" s="1">
        <v>54624</v>
      </c>
      <c r="AP35" s="1">
        <v>0.9007142857142858</v>
      </c>
      <c r="AQ35" s="1">
        <v>0.9007142857142858</v>
      </c>
      <c r="AR35" s="1">
        <v>0.9007142857142858</v>
      </c>
      <c r="AS35" s="1">
        <v>0.43684210526315792</v>
      </c>
      <c r="AT35" s="1">
        <v>0.58421052631578951</v>
      </c>
      <c r="AU35" s="1">
        <v>0.62105263157894741</v>
      </c>
      <c r="AV35" s="1">
        <v>166</v>
      </c>
      <c r="AW35" s="1">
        <v>222</v>
      </c>
      <c r="AX35" s="1">
        <v>236</v>
      </c>
      <c r="AY35" s="1">
        <v>60</v>
      </c>
      <c r="AZ35" s="1">
        <v>101</v>
      </c>
      <c r="BA35" s="1">
        <v>116</v>
      </c>
      <c r="BB35" s="1">
        <v>31769849.999999996</v>
      </c>
      <c r="BC35" s="1">
        <v>44128559.999999993</v>
      </c>
      <c r="BD35" s="1">
        <v>52044650.000000007</v>
      </c>
      <c r="BE35" s="1">
        <v>1600</v>
      </c>
      <c r="BF35" s="1">
        <v>1500</v>
      </c>
      <c r="BG35" s="1">
        <v>2200</v>
      </c>
      <c r="BH35" s="1">
        <v>11.76077479621153</v>
      </c>
      <c r="BI35" s="1">
        <v>673.56295634314301</v>
      </c>
      <c r="BJ35" s="1">
        <v>5.5</v>
      </c>
      <c r="BK35" s="1">
        <v>5.63</v>
      </c>
      <c r="BL35" s="1">
        <v>6.5</v>
      </c>
      <c r="BM35" s="1">
        <v>1.44</v>
      </c>
      <c r="BN35" s="1">
        <v>1.54</v>
      </c>
      <c r="BO35" s="1">
        <v>1.55</v>
      </c>
      <c r="BP35" s="1">
        <v>9.34</v>
      </c>
      <c r="BQ35" s="1">
        <v>8</v>
      </c>
      <c r="BR35" s="1">
        <v>8.89</v>
      </c>
      <c r="BS35" s="1">
        <v>70</v>
      </c>
      <c r="BT35" s="1">
        <v>92.9</v>
      </c>
      <c r="BU35" s="1">
        <v>111.8</v>
      </c>
      <c r="BV35" s="1">
        <v>11.76077479621153</v>
      </c>
      <c r="BW35" s="1">
        <v>3.9156958816496297</v>
      </c>
      <c r="BX35" s="1">
        <v>15</v>
      </c>
      <c r="BY35" s="1">
        <v>41</v>
      </c>
      <c r="BZ35" s="1">
        <v>0.31000000000000022</v>
      </c>
      <c r="CA35" s="1">
        <v>0.34800000000000025</v>
      </c>
      <c r="CB35" s="1">
        <v>0.34300000000000025</v>
      </c>
    </row>
    <row r="36" spans="1:80">
      <c r="A36" s="1">
        <v>34</v>
      </c>
      <c r="B36" s="1" t="b">
        <v>0</v>
      </c>
      <c r="C36" s="1" t="s">
        <v>52</v>
      </c>
      <c r="D36" s="1">
        <v>0.66320999999999997</v>
      </c>
      <c r="E36" s="1">
        <v>0.10753</v>
      </c>
      <c r="F36" s="1">
        <v>0.80223</v>
      </c>
      <c r="G36" s="1">
        <v>5</v>
      </c>
      <c r="H36" s="1">
        <v>3</v>
      </c>
      <c r="I36" s="1">
        <v>13</v>
      </c>
      <c r="J36" s="1">
        <v>447.06094882436446</v>
      </c>
      <c r="K36" s="1">
        <v>512.94875709548944</v>
      </c>
      <c r="L36" s="1">
        <v>547.46772780685649</v>
      </c>
      <c r="M36" s="1">
        <v>4.6184746332476987</v>
      </c>
      <c r="N36" s="1">
        <v>4.5559256562029296</v>
      </c>
      <c r="O36" s="1">
        <v>4.564440602720806</v>
      </c>
      <c r="P36" s="1">
        <v>4.5146402097414749E-4</v>
      </c>
      <c r="Q36" s="1">
        <v>2.8023090860782192E-4</v>
      </c>
      <c r="R36" s="1">
        <v>2.4944241730759479E-4</v>
      </c>
      <c r="S36" s="1">
        <v>0.73837983227632142</v>
      </c>
      <c r="T36" s="1">
        <v>0.75927911693255357</v>
      </c>
      <c r="U36" s="1">
        <v>0.75586019232327251</v>
      </c>
      <c r="V36" s="1">
        <v>8</v>
      </c>
      <c r="W36" s="1">
        <v>9.5</v>
      </c>
      <c r="X36" s="1">
        <v>10.35</v>
      </c>
      <c r="Y36" s="1">
        <v>0.30500000000000022</v>
      </c>
      <c r="Z36" s="1">
        <v>0.35000000000000026</v>
      </c>
      <c r="AA36" s="1">
        <v>0.34500000000000025</v>
      </c>
      <c r="AB36" s="1">
        <v>137</v>
      </c>
      <c r="AC36" s="1">
        <v>1.9459021555170555E-4</v>
      </c>
      <c r="AD36" s="1">
        <v>8129118.2220302932</v>
      </c>
      <c r="AE36" s="1">
        <v>12.099619603005051</v>
      </c>
      <c r="AF36" s="1">
        <v>4.1177021775705764</v>
      </c>
      <c r="AG36" s="1">
        <v>2.3576723732741131E-4</v>
      </c>
      <c r="AH36" s="1">
        <v>9849312</v>
      </c>
      <c r="AI36" s="1">
        <v>74616</v>
      </c>
      <c r="AJ36" s="1">
        <v>0.10292641695311121</v>
      </c>
      <c r="AK36" s="1">
        <v>559874.22805778077</v>
      </c>
      <c r="AL36" s="1">
        <v>2528015.4479588876</v>
      </c>
      <c r="AM36" s="1">
        <v>31390</v>
      </c>
      <c r="AN36" s="1">
        <v>47152</v>
      </c>
      <c r="AO36" s="1">
        <v>58750</v>
      </c>
      <c r="AP36" s="1">
        <v>0.9007142857142858</v>
      </c>
      <c r="AQ36" s="1">
        <v>0.9007142857142858</v>
      </c>
      <c r="AR36" s="1">
        <v>0.9007142857142858</v>
      </c>
      <c r="AS36" s="1">
        <v>0.45263157894736844</v>
      </c>
      <c r="AT36" s="1">
        <v>0.5368421052631579</v>
      </c>
      <c r="AU36" s="1">
        <v>0.58421052631578951</v>
      </c>
      <c r="AV36" s="1">
        <v>172</v>
      </c>
      <c r="AW36" s="1">
        <v>204</v>
      </c>
      <c r="AX36" s="1">
        <v>222</v>
      </c>
      <c r="AY36" s="1">
        <v>60</v>
      </c>
      <c r="AZ36" s="1">
        <v>92</v>
      </c>
      <c r="BA36" s="1">
        <v>120</v>
      </c>
      <c r="BB36" s="1">
        <v>30901709.999999989</v>
      </c>
      <c r="BC36" s="1">
        <v>45245129.999999993</v>
      </c>
      <c r="BD36" s="1">
        <v>55799310</v>
      </c>
      <c r="BE36" s="1">
        <v>1600</v>
      </c>
      <c r="BF36" s="1">
        <v>2200</v>
      </c>
      <c r="BG36" s="1">
        <v>1900</v>
      </c>
      <c r="BH36" s="1">
        <v>12.16877229158899</v>
      </c>
      <c r="BI36" s="1">
        <v>627.870728958943</v>
      </c>
      <c r="BJ36" s="1">
        <v>5.9</v>
      </c>
      <c r="BK36" s="1">
        <v>5.71</v>
      </c>
      <c r="BL36" s="1">
        <v>6.4</v>
      </c>
      <c r="BM36" s="1">
        <v>1.47</v>
      </c>
      <c r="BN36" s="1">
        <v>1.51</v>
      </c>
      <c r="BO36" s="1">
        <v>1.67</v>
      </c>
      <c r="BP36" s="1">
        <v>9.34</v>
      </c>
      <c r="BQ36" s="1">
        <v>8.56</v>
      </c>
      <c r="BR36" s="1">
        <v>7.85</v>
      </c>
      <c r="BS36" s="1">
        <v>70</v>
      </c>
      <c r="BT36" s="1">
        <v>96.2</v>
      </c>
      <c r="BU36" s="1">
        <v>130</v>
      </c>
      <c r="BV36" s="1">
        <v>12.16877229158899</v>
      </c>
      <c r="BW36" s="1">
        <v>4.1177021775705764</v>
      </c>
      <c r="BX36" s="1">
        <v>28</v>
      </c>
      <c r="BY36" s="1">
        <v>32</v>
      </c>
      <c r="BZ36" s="1">
        <v>0.30500000000000022</v>
      </c>
      <c r="CA36" s="1">
        <v>0.35000000000000026</v>
      </c>
      <c r="CB36" s="1">
        <v>0.34500000000000025</v>
      </c>
    </row>
    <row r="37" spans="1:80">
      <c r="A37" s="1">
        <v>35</v>
      </c>
      <c r="B37" s="1" t="b">
        <v>0</v>
      </c>
      <c r="C37" s="1" t="s">
        <v>52</v>
      </c>
      <c r="D37" s="1">
        <v>0.94289000000000001</v>
      </c>
      <c r="E37" s="1">
        <v>0.66764000000000001</v>
      </c>
      <c r="F37" s="1">
        <v>0.72733000000000003</v>
      </c>
      <c r="G37" s="1">
        <v>7</v>
      </c>
      <c r="H37" s="1">
        <v>17</v>
      </c>
      <c r="I37" s="1">
        <v>11</v>
      </c>
      <c r="J37" s="1">
        <v>459.55923147146609</v>
      </c>
      <c r="K37" s="1">
        <v>483.76772751491126</v>
      </c>
      <c r="L37" s="1">
        <v>551.18911241779028</v>
      </c>
      <c r="M37" s="1">
        <v>4.6122758194035134</v>
      </c>
      <c r="N37" s="1">
        <v>4.5873006035131549</v>
      </c>
      <c r="O37" s="1">
        <v>4.5564661915499665</v>
      </c>
      <c r="P37" s="1">
        <v>4.5417400783789662E-4</v>
      </c>
      <c r="Q37" s="1">
        <v>2.9611565067123006E-4</v>
      </c>
      <c r="R37" s="1">
        <v>2.5974051625234719E-4</v>
      </c>
      <c r="S37" s="1">
        <v>0.77714835180587516</v>
      </c>
      <c r="T37" s="1">
        <v>0.75285892037849678</v>
      </c>
      <c r="U37" s="1">
        <v>0.78728189874676491</v>
      </c>
      <c r="V37" s="1">
        <v>8.25</v>
      </c>
      <c r="W37" s="1">
        <v>8.8000000000000007</v>
      </c>
      <c r="X37" s="1">
        <v>10.45</v>
      </c>
      <c r="Y37" s="1">
        <v>0.30900000000000022</v>
      </c>
      <c r="Z37" s="1">
        <v>0.32800000000000024</v>
      </c>
      <c r="AA37" s="1">
        <v>0.35000000000000026</v>
      </c>
      <c r="AB37" s="1">
        <v>138</v>
      </c>
      <c r="AC37" s="1">
        <v>1.9642687629863075E-4</v>
      </c>
      <c r="AD37" s="1">
        <v>8066724.3183983872</v>
      </c>
      <c r="AE37" s="1">
        <v>11.639438244138947</v>
      </c>
      <c r="AF37" s="1">
        <v>3.2127732127316442</v>
      </c>
      <c r="AG37" s="1">
        <v>2.2855460842594719E-4</v>
      </c>
      <c r="AH37" s="1">
        <v>9386124</v>
      </c>
      <c r="AI37" s="1">
        <v>71107</v>
      </c>
      <c r="AJ37" s="1">
        <v>0.10863778509618381</v>
      </c>
      <c r="AK37" s="1">
        <v>577542.50027633389</v>
      </c>
      <c r="AL37" s="1">
        <v>2623056.4440863584</v>
      </c>
      <c r="AM37" s="1">
        <v>31847</v>
      </c>
      <c r="AN37" s="1">
        <v>37256</v>
      </c>
      <c r="AO37" s="1">
        <v>60140</v>
      </c>
      <c r="AP37" s="1">
        <v>0.9007142857142858</v>
      </c>
      <c r="AQ37" s="1">
        <v>0.9007142857142858</v>
      </c>
      <c r="AR37" s="1">
        <v>0.9007142857142858</v>
      </c>
      <c r="AS37" s="1">
        <v>0.46842105263157896</v>
      </c>
      <c r="AT37" s="1">
        <v>0.5</v>
      </c>
      <c r="AU37" s="1">
        <v>0.58947368421052626</v>
      </c>
      <c r="AV37" s="1">
        <v>178</v>
      </c>
      <c r="AW37" s="1">
        <v>190</v>
      </c>
      <c r="AX37" s="1">
        <v>224</v>
      </c>
      <c r="AY37" s="1">
        <v>60</v>
      </c>
      <c r="AZ37" s="1">
        <v>72</v>
      </c>
      <c r="BA37" s="1">
        <v>126</v>
      </c>
      <c r="BB37" s="1">
        <v>31317579.999999996</v>
      </c>
      <c r="BC37" s="1">
        <v>36239769.999999993</v>
      </c>
      <c r="BD37" s="1">
        <v>57064210</v>
      </c>
      <c r="BE37" s="1">
        <v>1600</v>
      </c>
      <c r="BF37" s="1">
        <v>1800</v>
      </c>
      <c r="BG37" s="1">
        <v>1600</v>
      </c>
      <c r="BH37" s="1">
        <v>11.266840504767305</v>
      </c>
      <c r="BI37" s="1">
        <v>481.58088378458871</v>
      </c>
      <c r="BJ37" s="1">
        <v>5.8</v>
      </c>
      <c r="BK37" s="1">
        <v>5.8</v>
      </c>
      <c r="BL37" s="1">
        <v>5.95</v>
      </c>
      <c r="BM37" s="1">
        <v>1.4</v>
      </c>
      <c r="BN37" s="1">
        <v>1.49</v>
      </c>
      <c r="BO37" s="1">
        <v>1.69</v>
      </c>
      <c r="BP37" s="1">
        <v>8.75</v>
      </c>
      <c r="BQ37" s="1">
        <v>8.81</v>
      </c>
      <c r="BR37" s="1">
        <v>8.7200000000000006</v>
      </c>
      <c r="BS37" s="1">
        <v>68</v>
      </c>
      <c r="BT37" s="1">
        <v>77.5</v>
      </c>
      <c r="BU37" s="1">
        <v>108.2</v>
      </c>
      <c r="BV37" s="1">
        <v>11.266840504767305</v>
      </c>
      <c r="BW37" s="1">
        <v>3.2127732127316442</v>
      </c>
      <c r="BX37" s="1">
        <v>54</v>
      </c>
      <c r="BY37" s="1">
        <v>12</v>
      </c>
      <c r="BZ37" s="1">
        <v>0.30900000000000022</v>
      </c>
      <c r="CA37" s="1">
        <v>0.32800000000000024</v>
      </c>
      <c r="CB37" s="1">
        <v>0.35000000000000026</v>
      </c>
    </row>
    <row r="38" spans="1:80">
      <c r="A38" s="1">
        <v>36</v>
      </c>
      <c r="B38" s="1" t="b">
        <v>0</v>
      </c>
      <c r="C38" s="1" t="s">
        <v>52</v>
      </c>
      <c r="D38" s="1">
        <v>0.79884999999999995</v>
      </c>
      <c r="E38" s="1">
        <v>0.65849999999999997</v>
      </c>
      <c r="F38" s="1">
        <v>0.71862000000000004</v>
      </c>
      <c r="G38" s="1">
        <v>6</v>
      </c>
      <c r="H38" s="1">
        <v>16</v>
      </c>
      <c r="I38" s="1">
        <v>11</v>
      </c>
      <c r="J38" s="1">
        <v>434.18790959551683</v>
      </c>
      <c r="K38" s="1">
        <v>558.73099906932555</v>
      </c>
      <c r="L38" s="1">
        <v>547.46772780685649</v>
      </c>
      <c r="M38" s="1">
        <v>4.6110200212233927</v>
      </c>
      <c r="N38" s="1">
        <v>4.5506655398390832</v>
      </c>
      <c r="O38" s="1">
        <v>4.5564661915499665</v>
      </c>
      <c r="P38" s="1">
        <v>6.0300744905827908E-4</v>
      </c>
      <c r="Q38" s="1">
        <v>2.4418089201960514E-4</v>
      </c>
      <c r="R38" s="1">
        <v>3.1489587972680056E-4</v>
      </c>
      <c r="S38" s="1">
        <v>0.74295074487060986</v>
      </c>
      <c r="T38" s="1">
        <v>0.73451194683012466</v>
      </c>
      <c r="U38" s="1">
        <v>0.7882341106445645</v>
      </c>
      <c r="V38" s="1">
        <v>7.7</v>
      </c>
      <c r="W38" s="1">
        <v>10.65</v>
      </c>
      <c r="X38" s="1">
        <v>10.35</v>
      </c>
      <c r="Y38" s="1">
        <v>0.31000000000000022</v>
      </c>
      <c r="Z38" s="1">
        <v>0.35400000000000026</v>
      </c>
      <c r="AA38" s="1">
        <v>0.35000000000000026</v>
      </c>
      <c r="AB38" s="1">
        <v>128</v>
      </c>
      <c r="AC38" s="1">
        <v>2.0825503859804199E-4</v>
      </c>
      <c r="AD38" s="1">
        <v>8008348.7438382097</v>
      </c>
      <c r="AE38" s="1">
        <v>12.694706515340144</v>
      </c>
      <c r="AF38" s="1">
        <v>4.2838111357129751</v>
      </c>
      <c r="AG38" s="1">
        <v>2.5109314995517174E-4</v>
      </c>
      <c r="AH38" s="1">
        <v>9655668</v>
      </c>
      <c r="AI38" s="1">
        <v>73149</v>
      </c>
      <c r="AJ38" s="1">
        <v>0.11414665644630301</v>
      </c>
      <c r="AK38" s="1">
        <v>525701.31850895286</v>
      </c>
      <c r="AL38" s="1">
        <v>2580721.1615292514</v>
      </c>
      <c r="AM38" s="1">
        <v>32344</v>
      </c>
      <c r="AN38" s="1">
        <v>50213</v>
      </c>
      <c r="AO38" s="1">
        <v>60140</v>
      </c>
      <c r="AP38" s="1">
        <v>0.9007142857142858</v>
      </c>
      <c r="AQ38" s="1">
        <v>0.9007142857142858</v>
      </c>
      <c r="AR38" s="1">
        <v>0.9007142857142858</v>
      </c>
      <c r="AS38" s="1">
        <v>0.43684210526315792</v>
      </c>
      <c r="AT38" s="1">
        <v>0.6</v>
      </c>
      <c r="AU38" s="1">
        <v>0.58421052631578951</v>
      </c>
      <c r="AV38" s="1">
        <v>166</v>
      </c>
      <c r="AW38" s="1">
        <v>228</v>
      </c>
      <c r="AX38" s="1">
        <v>222</v>
      </c>
      <c r="AY38" s="1">
        <v>60</v>
      </c>
      <c r="AZ38" s="1">
        <v>110</v>
      </c>
      <c r="BA38" s="1">
        <v>126</v>
      </c>
      <c r="BB38" s="1">
        <v>31769849.999999996</v>
      </c>
      <c r="BC38" s="1">
        <v>48030640</v>
      </c>
      <c r="BD38" s="1">
        <v>57064210</v>
      </c>
      <c r="BE38" s="1">
        <v>1600</v>
      </c>
      <c r="BF38" s="1">
        <v>1900</v>
      </c>
      <c r="BG38" s="1">
        <v>1600</v>
      </c>
      <c r="BH38" s="1">
        <v>12.985654732542782</v>
      </c>
      <c r="BI38" s="1">
        <v>601.27152849905349</v>
      </c>
      <c r="BJ38" s="1">
        <v>5.5</v>
      </c>
      <c r="BK38" s="1">
        <v>6.35</v>
      </c>
      <c r="BL38" s="1">
        <v>5.95</v>
      </c>
      <c r="BM38" s="1">
        <v>1.44</v>
      </c>
      <c r="BN38" s="1">
        <v>1.54</v>
      </c>
      <c r="BO38" s="1">
        <v>1.69</v>
      </c>
      <c r="BP38" s="1">
        <v>9.34</v>
      </c>
      <c r="BQ38" s="1">
        <v>9.02</v>
      </c>
      <c r="BR38" s="1">
        <v>8.7200000000000006</v>
      </c>
      <c r="BS38" s="1">
        <v>70</v>
      </c>
      <c r="BT38" s="1">
        <v>106.1</v>
      </c>
      <c r="BU38" s="1">
        <v>108.2</v>
      </c>
      <c r="BV38" s="1">
        <v>12.985654732542782</v>
      </c>
      <c r="BW38" s="1">
        <v>4.2838111357129751</v>
      </c>
      <c r="BX38" s="1">
        <v>16</v>
      </c>
      <c r="BY38" s="1">
        <v>50</v>
      </c>
      <c r="BZ38" s="1">
        <v>0.31000000000000022</v>
      </c>
      <c r="CA38" s="1">
        <v>0.35400000000000026</v>
      </c>
      <c r="CB38" s="1">
        <v>0.35000000000000026</v>
      </c>
    </row>
    <row r="39" spans="1:80">
      <c r="A39" s="1">
        <v>37</v>
      </c>
      <c r="B39" s="1" t="b">
        <v>0</v>
      </c>
      <c r="C39" s="1" t="s">
        <v>52</v>
      </c>
      <c r="D39" s="1">
        <v>0.57294999999999996</v>
      </c>
      <c r="E39" s="1">
        <v>0.32563999999999999</v>
      </c>
      <c r="F39" s="1">
        <v>0.56532000000000004</v>
      </c>
      <c r="G39" s="1">
        <v>5</v>
      </c>
      <c r="H39" s="1">
        <v>8</v>
      </c>
      <c r="I39" s="1">
        <v>9</v>
      </c>
      <c r="J39" s="1">
        <v>447.06094882436446</v>
      </c>
      <c r="K39" s="1">
        <v>496.34512719675689</v>
      </c>
      <c r="L39" s="1">
        <v>577.79868081636744</v>
      </c>
      <c r="M39" s="1">
        <v>4.6184746332476987</v>
      </c>
      <c r="N39" s="1">
        <v>4.5735241744558648</v>
      </c>
      <c r="O39" s="1">
        <v>4.5672596776334693</v>
      </c>
      <c r="P39" s="1">
        <v>4.3991205235757508E-4</v>
      </c>
      <c r="Q39" s="1">
        <v>2.8662731818630111E-4</v>
      </c>
      <c r="R39" s="1">
        <v>1.9516375761497928E-4</v>
      </c>
      <c r="S39" s="1">
        <v>0.74091695825167492</v>
      </c>
      <c r="T39" s="1">
        <v>0.78269382399044907</v>
      </c>
      <c r="U39" s="1">
        <v>0.76527461051840306</v>
      </c>
      <c r="V39" s="1">
        <v>8</v>
      </c>
      <c r="W39" s="1">
        <v>9.1</v>
      </c>
      <c r="X39" s="1">
        <v>11.1</v>
      </c>
      <c r="Y39" s="1">
        <v>0.30500000000000022</v>
      </c>
      <c r="Z39" s="1">
        <v>0.33800000000000024</v>
      </c>
      <c r="AA39" s="1">
        <v>0.34300000000000025</v>
      </c>
      <c r="AB39" s="1">
        <v>148</v>
      </c>
      <c r="AC39" s="1">
        <v>1.7443013551036491E-4</v>
      </c>
      <c r="AD39" s="1">
        <v>8274921.8493628427</v>
      </c>
      <c r="AE39" s="1">
        <v>11.166726558481047</v>
      </c>
      <c r="AF39" s="1">
        <v>3.9325295545409156</v>
      </c>
      <c r="AG39" s="1">
        <v>2.1375543105577407E-4</v>
      </c>
      <c r="AH39" s="1">
        <v>10140504</v>
      </c>
      <c r="AI39" s="1">
        <v>76822</v>
      </c>
      <c r="AJ39" s="1">
        <v>9.210598370276861E-2</v>
      </c>
      <c r="AK39" s="1">
        <v>617528.16921670607</v>
      </c>
      <c r="AL39" s="1">
        <v>2568979.6052152338</v>
      </c>
      <c r="AM39" s="1">
        <v>31390</v>
      </c>
      <c r="AN39" s="1">
        <v>40300</v>
      </c>
      <c r="AO39" s="1">
        <v>54624</v>
      </c>
      <c r="AP39" s="1">
        <v>0.9007142857142858</v>
      </c>
      <c r="AQ39" s="1">
        <v>0.9007142857142858</v>
      </c>
      <c r="AR39" s="1">
        <v>0.9007142857142858</v>
      </c>
      <c r="AS39" s="1">
        <v>0.45263157894736844</v>
      </c>
      <c r="AT39" s="1">
        <v>0.51578947368421058</v>
      </c>
      <c r="AU39" s="1">
        <v>0.62631578947368416</v>
      </c>
      <c r="AV39" s="1">
        <v>172</v>
      </c>
      <c r="AW39" s="1">
        <v>196</v>
      </c>
      <c r="AX39" s="1">
        <v>238</v>
      </c>
      <c r="AY39" s="1">
        <v>60</v>
      </c>
      <c r="AZ39" s="1">
        <v>80</v>
      </c>
      <c r="BA39" s="1">
        <v>116</v>
      </c>
      <c r="BB39" s="1">
        <v>30901709.999999989</v>
      </c>
      <c r="BC39" s="1">
        <v>39009809.999999993</v>
      </c>
      <c r="BD39" s="1">
        <v>52044650.000000007</v>
      </c>
      <c r="BE39" s="1">
        <v>1600</v>
      </c>
      <c r="BF39" s="1">
        <v>1800</v>
      </c>
      <c r="BG39" s="1">
        <v>2200</v>
      </c>
      <c r="BH39" s="1">
        <v>10.909562452996042</v>
      </c>
      <c r="BI39" s="1">
        <v>680.93748498256241</v>
      </c>
      <c r="BJ39" s="1">
        <v>5.9</v>
      </c>
      <c r="BK39" s="1">
        <v>5.5</v>
      </c>
      <c r="BL39" s="1">
        <v>6.5</v>
      </c>
      <c r="BM39" s="1">
        <v>1.47</v>
      </c>
      <c r="BN39" s="1">
        <v>1.47</v>
      </c>
      <c r="BO39" s="1">
        <v>1.55</v>
      </c>
      <c r="BP39" s="1">
        <v>9.34</v>
      </c>
      <c r="BQ39" s="1">
        <v>9.15</v>
      </c>
      <c r="BR39" s="1">
        <v>8.89</v>
      </c>
      <c r="BS39" s="1">
        <v>70</v>
      </c>
      <c r="BT39" s="1">
        <v>79.2</v>
      </c>
      <c r="BU39" s="1">
        <v>111.8</v>
      </c>
      <c r="BV39" s="1">
        <v>10.909562452996042</v>
      </c>
      <c r="BW39" s="1">
        <v>3.9325295545409156</v>
      </c>
      <c r="BX39" s="1">
        <v>36</v>
      </c>
      <c r="BY39" s="1">
        <v>20</v>
      </c>
      <c r="BZ39" s="1">
        <v>0.30500000000000022</v>
      </c>
      <c r="CA39" s="1">
        <v>0.33800000000000024</v>
      </c>
      <c r="CB39" s="1">
        <v>0.34300000000000025</v>
      </c>
    </row>
    <row r="40" spans="1:80">
      <c r="A40" s="1">
        <v>38</v>
      </c>
      <c r="B40" s="1" t="b">
        <v>0</v>
      </c>
      <c r="C40" s="1" t="s">
        <v>52</v>
      </c>
      <c r="D40" s="1">
        <v>0.45774999999999999</v>
      </c>
      <c r="E40" s="1">
        <v>0.64346000000000003</v>
      </c>
      <c r="F40" s="1">
        <v>0.64995999999999998</v>
      </c>
      <c r="G40" s="1">
        <v>4</v>
      </c>
      <c r="H40" s="1">
        <v>16</v>
      </c>
      <c r="I40" s="1">
        <v>10</v>
      </c>
      <c r="J40" s="1">
        <v>411.13621848545284</v>
      </c>
      <c r="K40" s="1">
        <v>558.73099906932555</v>
      </c>
      <c r="L40" s="1">
        <v>562.54742792829427</v>
      </c>
      <c r="M40" s="1">
        <v>4.6428492801125829</v>
      </c>
      <c r="N40" s="1">
        <v>4.5427913710720338</v>
      </c>
      <c r="O40" s="1">
        <v>4.5696597899048559</v>
      </c>
      <c r="P40" s="1">
        <v>6.6145619573797459E-4</v>
      </c>
      <c r="Q40" s="1">
        <v>2.2198902618677138E-4</v>
      </c>
      <c r="R40" s="1">
        <v>2.2367665687290919E-4</v>
      </c>
      <c r="S40" s="1">
        <v>0.73877661221959934</v>
      </c>
      <c r="T40" s="1">
        <v>0.73437823334863739</v>
      </c>
      <c r="U40" s="1">
        <v>0.74477137666715154</v>
      </c>
      <c r="V40" s="1">
        <v>7.15</v>
      </c>
      <c r="W40" s="1">
        <v>10.65</v>
      </c>
      <c r="X40" s="1">
        <v>10.75</v>
      </c>
      <c r="Y40" s="1">
        <v>0.2870000000000002</v>
      </c>
      <c r="Z40" s="1">
        <v>0.36000000000000026</v>
      </c>
      <c r="AA40" s="1">
        <v>0.34100000000000025</v>
      </c>
      <c r="AB40" s="1">
        <v>145</v>
      </c>
      <c r="AC40" s="1">
        <v>1.8103691418128707E-4</v>
      </c>
      <c r="AD40" s="1">
        <v>8603914.5171915106</v>
      </c>
      <c r="AE40" s="1">
        <v>12.062489591899158</v>
      </c>
      <c r="AF40" s="1">
        <v>4.1036230262332607</v>
      </c>
      <c r="AG40" s="1">
        <v>2.2207314444361968E-4</v>
      </c>
      <c r="AH40" s="1">
        <v>10554192</v>
      </c>
      <c r="AI40" s="1">
        <v>79956</v>
      </c>
      <c r="AJ40" s="1">
        <v>9.4888167607470639E-2</v>
      </c>
      <c r="AK40" s="1">
        <v>594398.7524052572</v>
      </c>
      <c r="AL40" s="1">
        <v>2651376.7101832279</v>
      </c>
      <c r="AM40" s="1">
        <v>24044</v>
      </c>
      <c r="AN40" s="1">
        <v>50213</v>
      </c>
      <c r="AO40" s="1">
        <v>55735</v>
      </c>
      <c r="AP40" s="1">
        <v>0.9007142857142858</v>
      </c>
      <c r="AQ40" s="1">
        <v>0.9007142857142858</v>
      </c>
      <c r="AR40" s="1">
        <v>0.9007142857142858</v>
      </c>
      <c r="AS40" s="1">
        <v>0.40526315789473683</v>
      </c>
      <c r="AT40" s="1">
        <v>0.6</v>
      </c>
      <c r="AU40" s="1">
        <v>0.60526315789473684</v>
      </c>
      <c r="AV40" s="1">
        <v>154</v>
      </c>
      <c r="AW40" s="1">
        <v>228</v>
      </c>
      <c r="AX40" s="1">
        <v>230</v>
      </c>
      <c r="AY40" s="1">
        <v>44</v>
      </c>
      <c r="AZ40" s="1">
        <v>110</v>
      </c>
      <c r="BA40" s="1">
        <v>120</v>
      </c>
      <c r="BB40" s="1">
        <v>24216849.999999993</v>
      </c>
      <c r="BC40" s="1">
        <v>48030640</v>
      </c>
      <c r="BD40" s="1">
        <v>53055660</v>
      </c>
      <c r="BE40" s="1">
        <v>1400</v>
      </c>
      <c r="BF40" s="1">
        <v>1900</v>
      </c>
      <c r="BG40" s="1">
        <v>1800</v>
      </c>
      <c r="BH40" s="1">
        <v>11.665979866619034</v>
      </c>
      <c r="BI40" s="1">
        <v>711.85128122509866</v>
      </c>
      <c r="BJ40" s="1">
        <v>5.8</v>
      </c>
      <c r="BK40" s="1">
        <v>6.35</v>
      </c>
      <c r="BL40" s="1">
        <v>6.4</v>
      </c>
      <c r="BM40" s="1">
        <v>1.1100000000000001</v>
      </c>
      <c r="BN40" s="1">
        <v>1.54</v>
      </c>
      <c r="BO40" s="1">
        <v>1.59</v>
      </c>
      <c r="BP40" s="1">
        <v>9.3000000000000007</v>
      </c>
      <c r="BQ40" s="1">
        <v>9.02</v>
      </c>
      <c r="BR40" s="1">
        <v>9.35</v>
      </c>
      <c r="BS40" s="1">
        <v>52.3</v>
      </c>
      <c r="BT40" s="1">
        <v>106.1</v>
      </c>
      <c r="BU40" s="1">
        <v>121.5</v>
      </c>
      <c r="BV40" s="1">
        <v>11.665979866619034</v>
      </c>
      <c r="BW40" s="1">
        <v>4.1036230262332607</v>
      </c>
      <c r="BX40" s="1">
        <v>10</v>
      </c>
      <c r="BY40" s="1">
        <v>66</v>
      </c>
      <c r="BZ40" s="1">
        <v>0.2870000000000002</v>
      </c>
      <c r="CA40" s="1">
        <v>0.36000000000000026</v>
      </c>
      <c r="CB40" s="1">
        <v>0.34100000000000025</v>
      </c>
    </row>
    <row r="41" spans="1:80">
      <c r="A41" s="1">
        <v>39</v>
      </c>
      <c r="B41" s="1" t="b">
        <v>0</v>
      </c>
      <c r="C41" s="1" t="s">
        <v>52</v>
      </c>
      <c r="D41" s="1">
        <v>0.57679000000000002</v>
      </c>
      <c r="E41" s="1">
        <v>0.57489000000000001</v>
      </c>
      <c r="F41" s="1">
        <v>0.75812000000000002</v>
      </c>
      <c r="G41" s="1">
        <v>5</v>
      </c>
      <c r="H41" s="1">
        <v>14</v>
      </c>
      <c r="I41" s="1">
        <v>12</v>
      </c>
      <c r="J41" s="1">
        <v>447.06094882436446</v>
      </c>
      <c r="K41" s="1">
        <v>551.18911241779028</v>
      </c>
      <c r="L41" s="1">
        <v>592.82291055287965</v>
      </c>
      <c r="M41" s="1">
        <v>4.6184746332476987</v>
      </c>
      <c r="N41" s="1">
        <v>4.5506512781850228</v>
      </c>
      <c r="O41" s="1">
        <v>4.5665885686767789</v>
      </c>
      <c r="P41" s="1">
        <v>5.5171619215088358E-4</v>
      </c>
      <c r="Q41" s="1">
        <v>2.6312438883249344E-4</v>
      </c>
      <c r="R41" s="1">
        <v>2.2354306471183876E-4</v>
      </c>
      <c r="S41" s="1">
        <v>0.73835578537543078</v>
      </c>
      <c r="T41" s="1">
        <v>0.76772940777081744</v>
      </c>
      <c r="U41" s="1">
        <v>0.74740991044310356</v>
      </c>
      <c r="V41" s="1">
        <v>8</v>
      </c>
      <c r="W41" s="1">
        <v>10.45</v>
      </c>
      <c r="X41" s="1">
        <v>11.5</v>
      </c>
      <c r="Y41" s="1">
        <v>0.30500000000000022</v>
      </c>
      <c r="Z41" s="1">
        <v>0.35400000000000026</v>
      </c>
      <c r="AA41" s="1">
        <v>0.34300000000000025</v>
      </c>
      <c r="AB41" s="1">
        <v>137</v>
      </c>
      <c r="AC41" s="1">
        <v>1.8750360088611902E-4</v>
      </c>
      <c r="AD41" s="1">
        <v>8456918.3022418488</v>
      </c>
      <c r="AE41" s="1">
        <v>12.318205313214326</v>
      </c>
      <c r="AF41" s="1">
        <v>4.3219181560047453</v>
      </c>
      <c r="AG41" s="1">
        <v>2.3072278244616647E-4</v>
      </c>
      <c r="AH41" s="1">
        <v>10406220.000000002</v>
      </c>
      <c r="AI41" s="1">
        <v>78835</v>
      </c>
      <c r="AJ41" s="1">
        <v>9.9783040719729363E-2</v>
      </c>
      <c r="AK41" s="1">
        <v>572115.15308766265</v>
      </c>
      <c r="AL41" s="1">
        <v>2645999.0589057961</v>
      </c>
      <c r="AM41" s="1">
        <v>31390</v>
      </c>
      <c r="AN41" s="1">
        <v>49500</v>
      </c>
      <c r="AO41" s="1">
        <v>58348</v>
      </c>
      <c r="AP41" s="1">
        <v>0.9007142857142858</v>
      </c>
      <c r="AQ41" s="1">
        <v>0.9007142857142858</v>
      </c>
      <c r="AR41" s="1">
        <v>0.9007142857142858</v>
      </c>
      <c r="AS41" s="1">
        <v>0.45263157894736844</v>
      </c>
      <c r="AT41" s="1">
        <v>0.58947368421052626</v>
      </c>
      <c r="AU41" s="1">
        <v>0.64736842105263159</v>
      </c>
      <c r="AV41" s="1">
        <v>172</v>
      </c>
      <c r="AW41" s="1">
        <v>224</v>
      </c>
      <c r="AX41" s="1">
        <v>246</v>
      </c>
      <c r="AY41" s="1">
        <v>60</v>
      </c>
      <c r="AZ41" s="1">
        <v>104</v>
      </c>
      <c r="BA41" s="1">
        <v>133</v>
      </c>
      <c r="BB41" s="1">
        <v>30901709.999999989</v>
      </c>
      <c r="BC41" s="1">
        <v>47381809.999999993</v>
      </c>
      <c r="BD41" s="1">
        <v>55433490</v>
      </c>
      <c r="BE41" s="1">
        <v>1600</v>
      </c>
      <c r="BF41" s="1">
        <v>1900</v>
      </c>
      <c r="BG41" s="1">
        <v>1950</v>
      </c>
      <c r="BH41" s="1">
        <v>12.39263197097663</v>
      </c>
      <c r="BI41" s="1">
        <v>711.4951196817259</v>
      </c>
      <c r="BJ41" s="1">
        <v>5.9</v>
      </c>
      <c r="BK41" s="1">
        <v>5.47</v>
      </c>
      <c r="BL41" s="1">
        <v>6.2</v>
      </c>
      <c r="BM41" s="1">
        <v>1.47</v>
      </c>
      <c r="BN41" s="1">
        <v>1.55</v>
      </c>
      <c r="BO41" s="1">
        <v>1.7</v>
      </c>
      <c r="BP41" s="1">
        <v>9.34</v>
      </c>
      <c r="BQ41" s="1">
        <v>8.43</v>
      </c>
      <c r="BR41" s="1">
        <v>8.82</v>
      </c>
      <c r="BS41" s="1">
        <v>70</v>
      </c>
      <c r="BT41" s="1">
        <v>100</v>
      </c>
      <c r="BU41" s="1">
        <v>114</v>
      </c>
      <c r="BV41" s="1">
        <v>12.39263197097663</v>
      </c>
      <c r="BW41" s="1">
        <v>4.3219181560047453</v>
      </c>
      <c r="BX41" s="1">
        <v>29</v>
      </c>
      <c r="BY41" s="1">
        <v>44</v>
      </c>
      <c r="BZ41" s="1">
        <v>0.30500000000000022</v>
      </c>
      <c r="CA41" s="1">
        <v>0.35400000000000026</v>
      </c>
      <c r="CB41" s="1">
        <v>0.34300000000000025</v>
      </c>
    </row>
    <row r="42" spans="1:80">
      <c r="A42" s="1">
        <v>40</v>
      </c>
      <c r="B42" s="1" t="b">
        <v>0</v>
      </c>
      <c r="C42" s="1" t="s">
        <v>52</v>
      </c>
      <c r="D42" s="1">
        <v>0.70484999999999998</v>
      </c>
      <c r="E42" s="1">
        <v>0.47874</v>
      </c>
      <c r="F42" s="1">
        <v>0.95140999999999998</v>
      </c>
      <c r="G42" s="1">
        <v>5</v>
      </c>
      <c r="H42" s="1">
        <v>12</v>
      </c>
      <c r="I42" s="1">
        <v>15</v>
      </c>
      <c r="J42" s="1">
        <v>447.06094882436446</v>
      </c>
      <c r="K42" s="1">
        <v>547.46772780685649</v>
      </c>
      <c r="L42" s="1">
        <v>585.3376215475713</v>
      </c>
      <c r="M42" s="1">
        <v>4.6184746332476987</v>
      </c>
      <c r="N42" s="1">
        <v>4.5502803747769036</v>
      </c>
      <c r="O42" s="1">
        <v>4.571089205427918</v>
      </c>
      <c r="P42" s="1">
        <v>4.7490107640175782E-4</v>
      </c>
      <c r="Q42" s="1">
        <v>2.6283744562266461E-4</v>
      </c>
      <c r="R42" s="1">
        <v>2.1184961115317311E-4</v>
      </c>
      <c r="S42" s="1">
        <v>0.73750612243597802</v>
      </c>
      <c r="T42" s="1">
        <v>0.75279908485253844</v>
      </c>
      <c r="U42" s="1">
        <v>0.77595796168923026</v>
      </c>
      <c r="V42" s="1">
        <v>8</v>
      </c>
      <c r="W42" s="1">
        <v>10.35</v>
      </c>
      <c r="X42" s="1">
        <v>11.3</v>
      </c>
      <c r="Y42" s="1">
        <v>0.30500000000000022</v>
      </c>
      <c r="Z42" s="1">
        <v>0.35500000000000026</v>
      </c>
      <c r="AA42" s="1">
        <v>0.34000000000000025</v>
      </c>
      <c r="AB42" s="1">
        <v>146</v>
      </c>
      <c r="AC42" s="1">
        <v>1.7802436310494172E-4</v>
      </c>
      <c r="AD42" s="1">
        <v>8599066.0493241008</v>
      </c>
      <c r="AE42" s="1">
        <v>11.647095602504891</v>
      </c>
      <c r="AF42" s="1">
        <v>3.652218565447694</v>
      </c>
      <c r="AG42" s="1">
        <v>2.1454654875941866E-4</v>
      </c>
      <c r="AH42" s="1">
        <v>10363188</v>
      </c>
      <c r="AI42" s="1">
        <v>78509</v>
      </c>
      <c r="AJ42" s="1">
        <v>9.453257425553839E-2</v>
      </c>
      <c r="AK42" s="1">
        <v>615251.09941534384</v>
      </c>
      <c r="AL42" s="1">
        <v>2684625.7848477885</v>
      </c>
      <c r="AM42" s="1">
        <v>31390</v>
      </c>
      <c r="AN42" s="1">
        <v>49229</v>
      </c>
      <c r="AO42" s="1">
        <v>52989</v>
      </c>
      <c r="AP42" s="1">
        <v>0.9007142857142858</v>
      </c>
      <c r="AQ42" s="1">
        <v>0.9007142857142858</v>
      </c>
      <c r="AR42" s="1">
        <v>0.9007142857142858</v>
      </c>
      <c r="AS42" s="1">
        <v>0.45263157894736844</v>
      </c>
      <c r="AT42" s="1">
        <v>0.58421052631578951</v>
      </c>
      <c r="AU42" s="1">
        <v>0.63684210526315788</v>
      </c>
      <c r="AV42" s="1">
        <v>172</v>
      </c>
      <c r="AW42" s="1">
        <v>222</v>
      </c>
      <c r="AX42" s="1">
        <v>242</v>
      </c>
      <c r="AY42" s="1">
        <v>60</v>
      </c>
      <c r="AZ42" s="1">
        <v>105</v>
      </c>
      <c r="BA42" s="1">
        <v>115</v>
      </c>
      <c r="BB42" s="1">
        <v>30901709.999999989</v>
      </c>
      <c r="BC42" s="1">
        <v>47135200</v>
      </c>
      <c r="BD42" s="1">
        <v>50556800</v>
      </c>
      <c r="BE42" s="1">
        <v>1600</v>
      </c>
      <c r="BF42" s="1">
        <v>1600</v>
      </c>
      <c r="BG42" s="1">
        <v>2000</v>
      </c>
      <c r="BH42" s="1">
        <v>11.856003409501266</v>
      </c>
      <c r="BI42" s="1">
        <v>643.90451199670315</v>
      </c>
      <c r="BJ42" s="1">
        <v>5.9</v>
      </c>
      <c r="BK42" s="1">
        <v>5.51</v>
      </c>
      <c r="BL42" s="1">
        <v>6.46</v>
      </c>
      <c r="BM42" s="1">
        <v>1.47</v>
      </c>
      <c r="BN42" s="1">
        <v>1.48</v>
      </c>
      <c r="BO42" s="1">
        <v>1.57</v>
      </c>
      <c r="BP42" s="1">
        <v>9.34</v>
      </c>
      <c r="BQ42" s="1">
        <v>9.2899999999999991</v>
      </c>
      <c r="BR42" s="1">
        <v>9.07</v>
      </c>
      <c r="BS42" s="1">
        <v>70</v>
      </c>
      <c r="BT42" s="1">
        <v>99.2</v>
      </c>
      <c r="BU42" s="1">
        <v>108.5</v>
      </c>
      <c r="BV42" s="1">
        <v>11.856003409501266</v>
      </c>
      <c r="BW42" s="1">
        <v>3.652218565447694</v>
      </c>
      <c r="BX42" s="1">
        <v>10</v>
      </c>
      <c r="BY42" s="1">
        <v>45</v>
      </c>
      <c r="BZ42" s="1">
        <v>0.30500000000000022</v>
      </c>
      <c r="CA42" s="1">
        <v>0.35500000000000026</v>
      </c>
      <c r="CB42" s="1">
        <v>0.34000000000000025</v>
      </c>
    </row>
    <row r="43" spans="1:80">
      <c r="A43" s="1">
        <v>41</v>
      </c>
      <c r="B43" s="1" t="b">
        <v>0</v>
      </c>
      <c r="C43" s="1" t="s">
        <v>52</v>
      </c>
      <c r="D43" s="1">
        <v>0.71258999999999995</v>
      </c>
      <c r="E43" s="1">
        <v>0.26817999999999997</v>
      </c>
      <c r="F43" s="1">
        <v>0.48934</v>
      </c>
      <c r="G43" s="1">
        <v>5</v>
      </c>
      <c r="H43" s="1">
        <v>7</v>
      </c>
      <c r="I43" s="1">
        <v>8</v>
      </c>
      <c r="J43" s="1">
        <v>447.06094882436446</v>
      </c>
      <c r="K43" s="1">
        <v>483.76772751491126</v>
      </c>
      <c r="L43" s="1">
        <v>566.35099950401445</v>
      </c>
      <c r="M43" s="1">
        <v>4.6184746332476987</v>
      </c>
      <c r="N43" s="1">
        <v>4.5759064953131174</v>
      </c>
      <c r="O43" s="1">
        <v>4.5644184627972111</v>
      </c>
      <c r="P43" s="1">
        <v>4.4189301639666712E-4</v>
      </c>
      <c r="Q43" s="1">
        <v>3.0361643603156235E-4</v>
      </c>
      <c r="R43" s="1">
        <v>2.1499626234733888E-4</v>
      </c>
      <c r="S43" s="1">
        <v>0.73955614164591632</v>
      </c>
      <c r="T43" s="1">
        <v>0.77717905453548086</v>
      </c>
      <c r="U43" s="1">
        <v>0.76804842838933141</v>
      </c>
      <c r="V43" s="1">
        <v>8</v>
      </c>
      <c r="W43" s="1">
        <v>8.8000000000000007</v>
      </c>
      <c r="X43" s="1">
        <v>10.85</v>
      </c>
      <c r="Y43" s="1">
        <v>0.30500000000000022</v>
      </c>
      <c r="Z43" s="1">
        <v>0.33600000000000024</v>
      </c>
      <c r="AA43" s="1">
        <v>0.34500000000000025</v>
      </c>
      <c r="AB43" s="1">
        <v>142</v>
      </c>
      <c r="AC43" s="1">
        <v>1.8263389637368713E-4</v>
      </c>
      <c r="AD43" s="1">
        <v>8100124.640668055</v>
      </c>
      <c r="AE43" s="1">
        <v>11.49786914111912</v>
      </c>
      <c r="AF43" s="1">
        <v>4.2209862549392891</v>
      </c>
      <c r="AG43" s="1">
        <v>2.2484375892308002E-4</v>
      </c>
      <c r="AH43" s="1">
        <v>9972204</v>
      </c>
      <c r="AI43" s="1">
        <v>75547</v>
      </c>
      <c r="AJ43" s="1">
        <v>9.8575398613429302E-2</v>
      </c>
      <c r="AK43" s="1">
        <v>587074.333894043</v>
      </c>
      <c r="AL43" s="1">
        <v>2570450.7520345189</v>
      </c>
      <c r="AM43" s="1">
        <v>31390</v>
      </c>
      <c r="AN43" s="1">
        <v>39754</v>
      </c>
      <c r="AO43" s="1">
        <v>56656</v>
      </c>
      <c r="AP43" s="1">
        <v>0.9007142857142858</v>
      </c>
      <c r="AQ43" s="1">
        <v>0.9007142857142858</v>
      </c>
      <c r="AR43" s="1">
        <v>0.9007142857142858</v>
      </c>
      <c r="AS43" s="1">
        <v>0.45263157894736844</v>
      </c>
      <c r="AT43" s="1">
        <v>0.5</v>
      </c>
      <c r="AU43" s="1">
        <v>0.61052631578947369</v>
      </c>
      <c r="AV43" s="1">
        <v>172</v>
      </c>
      <c r="AW43" s="1">
        <v>190</v>
      </c>
      <c r="AX43" s="1">
        <v>232</v>
      </c>
      <c r="AY43" s="1">
        <v>60</v>
      </c>
      <c r="AZ43" s="1">
        <v>80</v>
      </c>
      <c r="BA43" s="1">
        <v>120</v>
      </c>
      <c r="BB43" s="1">
        <v>30901709.999999989</v>
      </c>
      <c r="BC43" s="1">
        <v>38512950</v>
      </c>
      <c r="BD43" s="1">
        <v>53893770</v>
      </c>
      <c r="BE43" s="1">
        <v>1600</v>
      </c>
      <c r="BF43" s="1">
        <v>1800</v>
      </c>
      <c r="BG43" s="1">
        <v>1900</v>
      </c>
      <c r="BH43" s="1">
        <v>11.054340918535214</v>
      </c>
      <c r="BI43" s="1">
        <v>683.30896615615984</v>
      </c>
      <c r="BJ43" s="1">
        <v>5.9</v>
      </c>
      <c r="BK43" s="1">
        <v>4.8</v>
      </c>
      <c r="BL43" s="1">
        <v>5.05</v>
      </c>
      <c r="BM43" s="1">
        <v>1.47</v>
      </c>
      <c r="BN43" s="1">
        <v>1.47</v>
      </c>
      <c r="BO43" s="1">
        <v>1.57</v>
      </c>
      <c r="BP43" s="1">
        <v>9.34</v>
      </c>
      <c r="BQ43" s="1">
        <v>7.95</v>
      </c>
      <c r="BR43" s="1">
        <v>8.9700000000000006</v>
      </c>
      <c r="BS43" s="1">
        <v>70</v>
      </c>
      <c r="BT43" s="1">
        <v>79.2</v>
      </c>
      <c r="BU43" s="1">
        <v>115.2</v>
      </c>
      <c r="BV43" s="1">
        <v>11.054340918535214</v>
      </c>
      <c r="BW43" s="1">
        <v>4.2209862549392891</v>
      </c>
      <c r="BX43" s="1">
        <v>40</v>
      </c>
      <c r="BY43" s="1">
        <v>20</v>
      </c>
      <c r="BZ43" s="1">
        <v>0.30500000000000022</v>
      </c>
      <c r="CA43" s="1">
        <v>0.33600000000000024</v>
      </c>
      <c r="CB43" s="1">
        <v>0.34500000000000025</v>
      </c>
    </row>
    <row r="44" spans="1:80">
      <c r="A44" s="1">
        <v>42</v>
      </c>
      <c r="B44" s="1" t="b">
        <v>0</v>
      </c>
      <c r="C44" s="1" t="s">
        <v>52</v>
      </c>
      <c r="D44" s="1">
        <v>0.28839999999999999</v>
      </c>
      <c r="E44" s="1">
        <v>0.37809999999999999</v>
      </c>
      <c r="F44" s="1">
        <v>0.28452</v>
      </c>
      <c r="G44" s="1">
        <v>3</v>
      </c>
      <c r="H44" s="1">
        <v>10</v>
      </c>
      <c r="I44" s="1">
        <v>5</v>
      </c>
      <c r="J44" s="1">
        <v>434.18790959551683</v>
      </c>
      <c r="K44" s="1">
        <v>496.34512719675689</v>
      </c>
      <c r="L44" s="1">
        <v>592.82291055287965</v>
      </c>
      <c r="M44" s="1">
        <v>4.6348929887801233</v>
      </c>
      <c r="N44" s="1">
        <v>4.5620576117938656</v>
      </c>
      <c r="O44" s="1">
        <v>4.5628837996963263</v>
      </c>
      <c r="P44" s="1">
        <v>5.4338090583843008E-4</v>
      </c>
      <c r="Q44" s="1">
        <v>2.8267019336265591E-4</v>
      </c>
      <c r="R44" s="1">
        <v>1.8991659773710012E-4</v>
      </c>
      <c r="S44" s="1">
        <v>0.75526180417615929</v>
      </c>
      <c r="T44" s="1">
        <v>0.77230630942438883</v>
      </c>
      <c r="U44" s="1">
        <v>0.77247434123529302</v>
      </c>
      <c r="V44" s="1">
        <v>7.7</v>
      </c>
      <c r="W44" s="1">
        <v>9.1</v>
      </c>
      <c r="X44" s="1">
        <v>11.5</v>
      </c>
      <c r="Y44" s="1">
        <v>0.2930000000000002</v>
      </c>
      <c r="Z44" s="1">
        <v>0.34600000000000025</v>
      </c>
      <c r="AA44" s="1">
        <v>0.34600000000000025</v>
      </c>
      <c r="AB44" s="1">
        <v>151</v>
      </c>
      <c r="AC44" s="1">
        <v>1.7714393206772031E-4</v>
      </c>
      <c r="AD44" s="1">
        <v>8538086.5138084628</v>
      </c>
      <c r="AE44" s="1">
        <v>11.288497071015478</v>
      </c>
      <c r="AF44" s="1">
        <v>3.2282141696816944</v>
      </c>
      <c r="AG44" s="1">
        <v>2.0942607376453725E-4</v>
      </c>
      <c r="AH44" s="1">
        <v>10094040.000000002</v>
      </c>
      <c r="AI44" s="1">
        <v>76470</v>
      </c>
      <c r="AJ44" s="1">
        <v>9.3754948205876168E-2</v>
      </c>
      <c r="AK44" s="1">
        <v>630294.01080407389</v>
      </c>
      <c r="AL44" s="1">
        <v>2656800.2126948871</v>
      </c>
      <c r="AM44" s="1">
        <v>25716</v>
      </c>
      <c r="AN44" s="1">
        <v>41649</v>
      </c>
      <c r="AO44" s="1">
        <v>57146</v>
      </c>
      <c r="AP44" s="1">
        <v>0.9007142857142858</v>
      </c>
      <c r="AQ44" s="1">
        <v>0.9007142857142858</v>
      </c>
      <c r="AR44" s="1">
        <v>0.9007142857142858</v>
      </c>
      <c r="AS44" s="1">
        <v>0.43684210526315792</v>
      </c>
      <c r="AT44" s="1">
        <v>0.51578947368421058</v>
      </c>
      <c r="AU44" s="1">
        <v>0.64736842105263159</v>
      </c>
      <c r="AV44" s="1">
        <v>166</v>
      </c>
      <c r="AW44" s="1">
        <v>196</v>
      </c>
      <c r="AX44" s="1">
        <v>246</v>
      </c>
      <c r="AY44" s="1">
        <v>50</v>
      </c>
      <c r="AZ44" s="1">
        <v>84</v>
      </c>
      <c r="BA44" s="1">
        <v>124</v>
      </c>
      <c r="BB44" s="1">
        <v>25738369.999999996</v>
      </c>
      <c r="BC44" s="1">
        <v>40237399.999999993</v>
      </c>
      <c r="BD44" s="1">
        <v>54339670</v>
      </c>
      <c r="BE44" s="1">
        <v>1400</v>
      </c>
      <c r="BF44" s="1">
        <v>1800</v>
      </c>
      <c r="BG44" s="1">
        <v>1900</v>
      </c>
      <c r="BH44" s="1">
        <v>10.993443555845806</v>
      </c>
      <c r="BI44" s="1">
        <v>567.92302245991186</v>
      </c>
      <c r="BJ44" s="1">
        <v>6.2</v>
      </c>
      <c r="BK44" s="1">
        <v>5.58</v>
      </c>
      <c r="BL44" s="1">
        <v>5.79</v>
      </c>
      <c r="BM44" s="1">
        <v>1.17</v>
      </c>
      <c r="BN44" s="1">
        <v>1.43</v>
      </c>
      <c r="BO44" s="1">
        <v>1.57</v>
      </c>
      <c r="BP44" s="1">
        <v>9.3000000000000007</v>
      </c>
      <c r="BQ44" s="1">
        <v>9.09</v>
      </c>
      <c r="BR44" s="1">
        <v>9.7799999999999994</v>
      </c>
      <c r="BS44" s="1">
        <v>52.3</v>
      </c>
      <c r="BT44" s="1">
        <v>81.2</v>
      </c>
      <c r="BU44" s="1">
        <v>109.4</v>
      </c>
      <c r="BV44" s="1">
        <v>10.993443555845806</v>
      </c>
      <c r="BW44" s="1">
        <v>3.2282141696816944</v>
      </c>
      <c r="BX44" s="1">
        <v>40</v>
      </c>
      <c r="BY44" s="1">
        <v>34</v>
      </c>
      <c r="BZ44" s="1">
        <v>0.2930000000000002</v>
      </c>
      <c r="CA44" s="1">
        <v>0.34600000000000025</v>
      </c>
      <c r="CB44" s="1">
        <v>0.34600000000000025</v>
      </c>
    </row>
    <row r="45" spans="1:80">
      <c r="A45" s="1">
        <v>43</v>
      </c>
      <c r="B45" s="1" t="b">
        <v>0</v>
      </c>
      <c r="C45" s="1" t="s">
        <v>52</v>
      </c>
      <c r="D45" s="1">
        <v>0.75004000000000004</v>
      </c>
      <c r="E45" s="1">
        <v>0</v>
      </c>
      <c r="F45" s="1">
        <v>0.72728000000000004</v>
      </c>
      <c r="G45" s="1" t="s">
        <v>182</v>
      </c>
      <c r="H45" s="1" t="s">
        <v>182</v>
      </c>
      <c r="I45" s="1" t="s">
        <v>182</v>
      </c>
      <c r="J45" s="1" t="s">
        <v>182</v>
      </c>
      <c r="K45" s="1" t="s">
        <v>182</v>
      </c>
      <c r="L45" s="1" t="s">
        <v>182</v>
      </c>
      <c r="M45" s="1" t="s">
        <v>182</v>
      </c>
      <c r="N45" s="1" t="s">
        <v>182</v>
      </c>
      <c r="O45" s="1" t="s">
        <v>182</v>
      </c>
      <c r="P45" s="1" t="s">
        <v>182</v>
      </c>
      <c r="Q45" s="1" t="s">
        <v>182</v>
      </c>
      <c r="R45" s="1" t="s">
        <v>182</v>
      </c>
      <c r="S45" s="1" t="s">
        <v>182</v>
      </c>
      <c r="T45" s="1" t="s">
        <v>182</v>
      </c>
      <c r="U45" s="1" t="s">
        <v>182</v>
      </c>
      <c r="V45" s="1" t="s">
        <v>182</v>
      </c>
      <c r="W45" s="1" t="s">
        <v>182</v>
      </c>
      <c r="X45" s="1" t="s">
        <v>182</v>
      </c>
      <c r="Y45" s="1" t="s">
        <v>182</v>
      </c>
      <c r="Z45" s="1" t="s">
        <v>182</v>
      </c>
      <c r="AA45" s="1" t="s">
        <v>182</v>
      </c>
      <c r="AB45" s="1" t="s">
        <v>182</v>
      </c>
      <c r="AC45" s="1" t="s">
        <v>182</v>
      </c>
      <c r="AD45" s="1" t="s">
        <v>182</v>
      </c>
      <c r="AE45" s="1" t="s">
        <v>182</v>
      </c>
      <c r="AF45" s="1" t="s">
        <v>182</v>
      </c>
      <c r="AG45" s="1" t="s">
        <v>182</v>
      </c>
      <c r="AH45" s="1" t="s">
        <v>182</v>
      </c>
      <c r="AI45" s="1" t="s">
        <v>182</v>
      </c>
      <c r="AJ45" s="1" t="s">
        <v>182</v>
      </c>
      <c r="AK45" s="1" t="s">
        <v>182</v>
      </c>
      <c r="AL45" s="1" t="s">
        <v>182</v>
      </c>
      <c r="AM45" s="1" t="s">
        <v>182</v>
      </c>
      <c r="AN45" s="1" t="s">
        <v>182</v>
      </c>
      <c r="AO45" s="1" t="s">
        <v>182</v>
      </c>
      <c r="AP45" s="1" t="s">
        <v>182</v>
      </c>
      <c r="AQ45" s="1" t="s">
        <v>182</v>
      </c>
      <c r="AR45" s="1" t="s">
        <v>182</v>
      </c>
      <c r="AS45" s="1" t="s">
        <v>182</v>
      </c>
      <c r="AT45" s="1" t="s">
        <v>182</v>
      </c>
      <c r="AU45" s="1" t="s">
        <v>182</v>
      </c>
      <c r="AV45" s="1" t="s">
        <v>182</v>
      </c>
      <c r="AW45" s="1" t="s">
        <v>182</v>
      </c>
      <c r="AX45" s="1" t="s">
        <v>182</v>
      </c>
      <c r="AY45" s="1" t="s">
        <v>182</v>
      </c>
      <c r="AZ45" s="1" t="s">
        <v>182</v>
      </c>
      <c r="BA45" s="1" t="s">
        <v>182</v>
      </c>
      <c r="BB45" s="1" t="s">
        <v>182</v>
      </c>
      <c r="BC45" s="1" t="s">
        <v>182</v>
      </c>
      <c r="BD45" s="1" t="s">
        <v>182</v>
      </c>
      <c r="BE45" s="1" t="s">
        <v>182</v>
      </c>
      <c r="BF45" s="1" t="s">
        <v>182</v>
      </c>
      <c r="BG45" s="1" t="s">
        <v>182</v>
      </c>
      <c r="BH45" s="1" t="s">
        <v>182</v>
      </c>
      <c r="BI45" s="1" t="s">
        <v>182</v>
      </c>
      <c r="BJ45" s="1" t="s">
        <v>182</v>
      </c>
      <c r="BK45" s="1" t="s">
        <v>182</v>
      </c>
      <c r="BL45" s="1" t="s">
        <v>182</v>
      </c>
      <c r="BM45" s="1" t="s">
        <v>182</v>
      </c>
      <c r="BN45" s="1" t="s">
        <v>182</v>
      </c>
      <c r="BO45" s="1" t="s">
        <v>182</v>
      </c>
      <c r="BP45" s="1" t="s">
        <v>182</v>
      </c>
      <c r="BQ45" s="1" t="s">
        <v>182</v>
      </c>
      <c r="BR45" s="1" t="s">
        <v>182</v>
      </c>
      <c r="BS45" s="1" t="s">
        <v>182</v>
      </c>
      <c r="BT45" s="1" t="s">
        <v>182</v>
      </c>
      <c r="BU45" s="1" t="s">
        <v>182</v>
      </c>
      <c r="BV45" s="1" t="s">
        <v>182</v>
      </c>
      <c r="BW45" s="1" t="s">
        <v>182</v>
      </c>
      <c r="BX45" s="1" t="s">
        <v>182</v>
      </c>
      <c r="BY45" s="1" t="s">
        <v>182</v>
      </c>
      <c r="BZ45" s="1" t="s">
        <v>182</v>
      </c>
      <c r="CA45" s="1" t="s">
        <v>182</v>
      </c>
      <c r="CB45" s="1" t="s">
        <v>182</v>
      </c>
    </row>
    <row r="46" spans="1:80">
      <c r="A46" s="1">
        <v>44</v>
      </c>
      <c r="B46" s="1" t="b">
        <v>0</v>
      </c>
      <c r="C46" s="1" t="s">
        <v>52</v>
      </c>
      <c r="D46" s="1">
        <v>0.86456999999999995</v>
      </c>
      <c r="E46" s="1">
        <v>0.28523999999999999</v>
      </c>
      <c r="F46" s="1">
        <v>0.51026000000000005</v>
      </c>
      <c r="G46" s="1">
        <v>7</v>
      </c>
      <c r="H46" s="1">
        <v>7</v>
      </c>
      <c r="I46" s="1">
        <v>8</v>
      </c>
      <c r="J46" s="1">
        <v>459.55923147146609</v>
      </c>
      <c r="K46" s="1">
        <v>483.76772751491126</v>
      </c>
      <c r="L46" s="1">
        <v>566.35099950401445</v>
      </c>
      <c r="M46" s="1">
        <v>4.6122758194035134</v>
      </c>
      <c r="N46" s="1">
        <v>4.5759064953131174</v>
      </c>
      <c r="O46" s="1">
        <v>4.5644184627972111</v>
      </c>
      <c r="P46" s="1">
        <v>4.4426404969477183E-4</v>
      </c>
      <c r="Q46" s="1">
        <v>3.0361643603156235E-4</v>
      </c>
      <c r="R46" s="1">
        <v>2.1499626234733888E-4</v>
      </c>
      <c r="S46" s="1">
        <v>0.77539629859095283</v>
      </c>
      <c r="T46" s="1">
        <v>0.77717905453548086</v>
      </c>
      <c r="U46" s="1">
        <v>0.76804842838933141</v>
      </c>
      <c r="V46" s="1">
        <v>8.25</v>
      </c>
      <c r="W46" s="1">
        <v>8.8000000000000007</v>
      </c>
      <c r="X46" s="1">
        <v>10.85</v>
      </c>
      <c r="Y46" s="1">
        <v>0.30900000000000022</v>
      </c>
      <c r="Z46" s="1">
        <v>0.33600000000000024</v>
      </c>
      <c r="AA46" s="1">
        <v>0.34500000000000025</v>
      </c>
      <c r="AB46" s="1">
        <v>142</v>
      </c>
      <c r="AC46" s="1">
        <v>1.8167366039733874E-4</v>
      </c>
      <c r="AD46" s="1">
        <v>8137587.8521352774</v>
      </c>
      <c r="AE46" s="1">
        <v>11.455432656354194</v>
      </c>
      <c r="AF46" s="1">
        <v>4.1308943998185494</v>
      </c>
      <c r="AG46" s="1">
        <v>2.2298260439552423E-4</v>
      </c>
      <c r="AH46" s="1">
        <v>9987912</v>
      </c>
      <c r="AI46" s="1">
        <v>75666</v>
      </c>
      <c r="AJ46" s="1">
        <v>9.8432961594986296E-2</v>
      </c>
      <c r="AK46" s="1">
        <v>591974.4293857998</v>
      </c>
      <c r="AL46" s="1">
        <v>2592236.9948154865</v>
      </c>
      <c r="AM46" s="1">
        <v>31847</v>
      </c>
      <c r="AN46" s="1">
        <v>39754</v>
      </c>
      <c r="AO46" s="1">
        <v>56656</v>
      </c>
      <c r="AP46" s="1">
        <v>0.9007142857142858</v>
      </c>
      <c r="AQ46" s="1">
        <v>0.9007142857142858</v>
      </c>
      <c r="AR46" s="1">
        <v>0.9007142857142858</v>
      </c>
      <c r="AS46" s="1">
        <v>0.46842105263157896</v>
      </c>
      <c r="AT46" s="1">
        <v>0.5</v>
      </c>
      <c r="AU46" s="1">
        <v>0.61052631578947369</v>
      </c>
      <c r="AV46" s="1">
        <v>178</v>
      </c>
      <c r="AW46" s="1">
        <v>190</v>
      </c>
      <c r="AX46" s="1">
        <v>232</v>
      </c>
      <c r="AY46" s="1">
        <v>60</v>
      </c>
      <c r="AZ46" s="1">
        <v>80</v>
      </c>
      <c r="BA46" s="1">
        <v>120</v>
      </c>
      <c r="BB46" s="1">
        <v>31317579.999999996</v>
      </c>
      <c r="BC46" s="1">
        <v>38512950</v>
      </c>
      <c r="BD46" s="1">
        <v>53893770</v>
      </c>
      <c r="BE46" s="1">
        <v>1600</v>
      </c>
      <c r="BF46" s="1">
        <v>1800</v>
      </c>
      <c r="BG46" s="1">
        <v>1900</v>
      </c>
      <c r="BH46" s="1">
        <v>11.155010384531819</v>
      </c>
      <c r="BI46" s="1">
        <v>675.36831397062372</v>
      </c>
      <c r="BJ46" s="1">
        <v>5.8</v>
      </c>
      <c r="BK46" s="1">
        <v>4.8</v>
      </c>
      <c r="BL46" s="1">
        <v>5.05</v>
      </c>
      <c r="BM46" s="1">
        <v>1.4</v>
      </c>
      <c r="BN46" s="1">
        <v>1.47</v>
      </c>
      <c r="BO46" s="1">
        <v>1.57</v>
      </c>
      <c r="BP46" s="1">
        <v>8.75</v>
      </c>
      <c r="BQ46" s="1">
        <v>7.95</v>
      </c>
      <c r="BR46" s="1">
        <v>8.9700000000000006</v>
      </c>
      <c r="BS46" s="1">
        <v>68</v>
      </c>
      <c r="BT46" s="1">
        <v>79.2</v>
      </c>
      <c r="BU46" s="1">
        <v>115.2</v>
      </c>
      <c r="BV46" s="1">
        <v>11.155010384531819</v>
      </c>
      <c r="BW46" s="1">
        <v>4.1308943998185494</v>
      </c>
      <c r="BX46" s="1">
        <v>40</v>
      </c>
      <c r="BY46" s="1">
        <v>20</v>
      </c>
      <c r="BZ46" s="1">
        <v>0.30900000000000022</v>
      </c>
      <c r="CA46" s="1">
        <v>0.33600000000000024</v>
      </c>
      <c r="CB46" s="1">
        <v>0.34500000000000025</v>
      </c>
    </row>
    <row r="47" spans="1:80">
      <c r="A47" s="1">
        <v>45</v>
      </c>
      <c r="B47" s="1" t="b">
        <v>0</v>
      </c>
      <c r="C47" s="1" t="s">
        <v>52</v>
      </c>
      <c r="D47" s="1">
        <v>0.82121</v>
      </c>
      <c r="E47" s="1">
        <v>0.44078000000000001</v>
      </c>
      <c r="F47" s="1">
        <v>0.37119999999999997</v>
      </c>
      <c r="G47" s="1">
        <v>6</v>
      </c>
      <c r="H47" s="1">
        <v>11</v>
      </c>
      <c r="I47" s="1">
        <v>6</v>
      </c>
      <c r="J47" s="1">
        <v>431.50923237293813</v>
      </c>
      <c r="K47" s="1">
        <v>550.26433467518507</v>
      </c>
      <c r="L47" s="1">
        <v>647.17036180505806</v>
      </c>
      <c r="M47" s="1">
        <v>4.6110200212233927</v>
      </c>
      <c r="N47" s="1">
        <v>4.5548372558781534</v>
      </c>
      <c r="O47" s="1">
        <v>4.5589861088269537</v>
      </c>
      <c r="P47" s="1">
        <v>6.4418736229365E-4</v>
      </c>
      <c r="Q47" s="1">
        <v>3.3277740974242936E-4</v>
      </c>
      <c r="R47" s="1">
        <v>2.2250182837398212E-4</v>
      </c>
      <c r="S47" s="1">
        <v>0.74588871209887131</v>
      </c>
      <c r="T47" s="1">
        <v>0.77748336353327796</v>
      </c>
      <c r="U47" s="1">
        <v>0.78704383368376718</v>
      </c>
      <c r="V47" s="1">
        <v>7.65</v>
      </c>
      <c r="W47" s="1">
        <v>10.4</v>
      </c>
      <c r="X47" s="1">
        <v>12.8</v>
      </c>
      <c r="Y47" s="1">
        <v>0.31000000000000022</v>
      </c>
      <c r="Z47" s="1">
        <v>0.35100000000000026</v>
      </c>
      <c r="AA47" s="1">
        <v>0.34900000000000025</v>
      </c>
      <c r="AB47" s="1">
        <v>125</v>
      </c>
      <c r="AC47" s="1">
        <v>2.0129252250863442E-4</v>
      </c>
      <c r="AD47" s="1">
        <v>8546710.5374097191</v>
      </c>
      <c r="AE47" s="1">
        <v>13.270545033919237</v>
      </c>
      <c r="AF47" s="1">
        <v>4.4656410027681988</v>
      </c>
      <c r="AG47" s="1">
        <v>2.4594893253631641E-4</v>
      </c>
      <c r="AH47" s="1">
        <v>10442784.000000002</v>
      </c>
      <c r="AI47" s="1">
        <v>79112</v>
      </c>
      <c r="AJ47" s="1">
        <v>0.11133490932266818</v>
      </c>
      <c r="AK47" s="1">
        <v>536696.77944428206</v>
      </c>
      <c r="AL47" s="1">
        <v>2779285.3705211077</v>
      </c>
      <c r="AM47" s="1">
        <v>32344</v>
      </c>
      <c r="AN47" s="1">
        <v>47689</v>
      </c>
      <c r="AO47" s="1">
        <v>68530</v>
      </c>
      <c r="AP47" s="1">
        <v>0.9007142857142858</v>
      </c>
      <c r="AQ47" s="1">
        <v>0.9007142857142858</v>
      </c>
      <c r="AR47" s="1">
        <v>0.9007142857142858</v>
      </c>
      <c r="AS47" s="1">
        <v>0.43157894736842106</v>
      </c>
      <c r="AT47" s="1">
        <v>0.58421052631578951</v>
      </c>
      <c r="AU47" s="1">
        <v>0.71578947368421053</v>
      </c>
      <c r="AV47" s="1">
        <v>164</v>
      </c>
      <c r="AW47" s="1">
        <v>222</v>
      </c>
      <c r="AX47" s="1">
        <v>272</v>
      </c>
      <c r="AY47" s="1">
        <v>60</v>
      </c>
      <c r="AZ47" s="1">
        <v>100</v>
      </c>
      <c r="BA47" s="1">
        <v>174</v>
      </c>
      <c r="BB47" s="1">
        <v>31769849.999999996</v>
      </c>
      <c r="BC47" s="1">
        <v>45733800</v>
      </c>
      <c r="BD47" s="1">
        <v>64699110.000000007</v>
      </c>
      <c r="BE47" s="1">
        <v>1600</v>
      </c>
      <c r="BF47" s="1">
        <v>1600</v>
      </c>
      <c r="BG47" s="1">
        <v>1550</v>
      </c>
      <c r="BH47" s="1">
        <v>13.317051102994604</v>
      </c>
      <c r="BI47" s="1">
        <v>692.06681384545323</v>
      </c>
      <c r="BJ47" s="1">
        <v>5.5</v>
      </c>
      <c r="BK47" s="1">
        <v>5.84</v>
      </c>
      <c r="BL47" s="1">
        <v>5.3</v>
      </c>
      <c r="BM47" s="1">
        <v>1.44</v>
      </c>
      <c r="BN47" s="1">
        <v>1.59</v>
      </c>
      <c r="BO47" s="1">
        <v>1.57</v>
      </c>
      <c r="BP47" s="1">
        <v>9.34</v>
      </c>
      <c r="BQ47" s="1">
        <v>9.66</v>
      </c>
      <c r="BR47" s="1">
        <v>9.44</v>
      </c>
      <c r="BS47" s="1">
        <v>70</v>
      </c>
      <c r="BT47" s="1">
        <v>95.1</v>
      </c>
      <c r="BU47" s="1">
        <v>124.6</v>
      </c>
      <c r="BV47" s="1">
        <v>13.317051102994604</v>
      </c>
      <c r="BW47" s="1">
        <v>4.4656410027681988</v>
      </c>
      <c r="BX47" s="1">
        <v>74</v>
      </c>
      <c r="BY47" s="1">
        <v>40</v>
      </c>
      <c r="BZ47" s="1">
        <v>0.31000000000000022</v>
      </c>
      <c r="CA47" s="1">
        <v>0.35100000000000026</v>
      </c>
      <c r="CB47" s="1">
        <v>0.34900000000000025</v>
      </c>
    </row>
    <row r="48" spans="1:80">
      <c r="A48" s="1">
        <v>46</v>
      </c>
      <c r="B48" s="1" t="b">
        <v>0</v>
      </c>
      <c r="C48" s="1" t="s">
        <v>52</v>
      </c>
      <c r="D48" s="1">
        <v>0.76214000000000004</v>
      </c>
      <c r="E48" s="1">
        <v>0.32534999999999997</v>
      </c>
      <c r="F48" s="1">
        <v>8.337E-2</v>
      </c>
      <c r="G48" s="1">
        <v>6</v>
      </c>
      <c r="H48" s="1">
        <v>8</v>
      </c>
      <c r="I48" s="1">
        <v>2</v>
      </c>
      <c r="J48" s="1">
        <v>434.18790959551683</v>
      </c>
      <c r="K48" s="1">
        <v>496.34512719675689</v>
      </c>
      <c r="L48" s="1">
        <v>500.60777175045257</v>
      </c>
      <c r="M48" s="1">
        <v>4.6110200212233927</v>
      </c>
      <c r="N48" s="1">
        <v>4.5735241744558648</v>
      </c>
      <c r="O48" s="1">
        <v>4.5556065086865107</v>
      </c>
      <c r="P48" s="1">
        <v>4.4629695980951252E-4</v>
      </c>
      <c r="Q48" s="1">
        <v>2.8468181246483175E-4</v>
      </c>
      <c r="R48" s="1">
        <v>2.8585076978310584E-4</v>
      </c>
      <c r="S48" s="1">
        <v>0.74550951374349672</v>
      </c>
      <c r="T48" s="1">
        <v>0.78286185793444141</v>
      </c>
      <c r="U48" s="1">
        <v>0.76800901208358285</v>
      </c>
      <c r="V48" s="1">
        <v>7.7</v>
      </c>
      <c r="W48" s="1">
        <v>9.1</v>
      </c>
      <c r="X48" s="1">
        <v>9.1999999999999993</v>
      </c>
      <c r="Y48" s="1">
        <v>0.31000000000000022</v>
      </c>
      <c r="Z48" s="1">
        <v>0.33800000000000024</v>
      </c>
      <c r="AA48" s="1">
        <v>0.35100000000000026</v>
      </c>
      <c r="AB48" s="1">
        <v>133</v>
      </c>
      <c r="AC48" s="1">
        <v>2.0151799176514892E-4</v>
      </c>
      <c r="AD48" s="1">
        <v>7488097.3254653998</v>
      </c>
      <c r="AE48" s="1">
        <v>11.556217169432271</v>
      </c>
      <c r="AF48" s="1">
        <v>4.2937271044125778</v>
      </c>
      <c r="AG48" s="1">
        <v>2.444552628092747E-4</v>
      </c>
      <c r="AH48" s="1">
        <v>9083580</v>
      </c>
      <c r="AI48" s="1">
        <v>68815</v>
      </c>
      <c r="AJ48" s="1">
        <v>0.10868817104488371</v>
      </c>
      <c r="AK48" s="1">
        <v>539976.10230624117</v>
      </c>
      <c r="AL48" s="1">
        <v>2374490.0998008861</v>
      </c>
      <c r="AM48" s="1">
        <v>32344</v>
      </c>
      <c r="AN48" s="1">
        <v>40300</v>
      </c>
      <c r="AO48" s="1">
        <v>59399</v>
      </c>
      <c r="AP48" s="1">
        <v>0.9007142857142858</v>
      </c>
      <c r="AQ48" s="1">
        <v>0.9007142857142858</v>
      </c>
      <c r="AR48" s="1">
        <v>0.9007142857142858</v>
      </c>
      <c r="AS48" s="1">
        <v>0.43684210526315792</v>
      </c>
      <c r="AT48" s="1">
        <v>0.51578947368421058</v>
      </c>
      <c r="AU48" s="1">
        <v>0.52105263157894732</v>
      </c>
      <c r="AV48" s="1">
        <v>166</v>
      </c>
      <c r="AW48" s="1">
        <v>196</v>
      </c>
      <c r="AX48" s="1">
        <v>198</v>
      </c>
      <c r="AY48" s="1">
        <v>60</v>
      </c>
      <c r="AZ48" s="1">
        <v>80</v>
      </c>
      <c r="BA48" s="1">
        <v>112</v>
      </c>
      <c r="BB48" s="1">
        <v>31769849.999999996</v>
      </c>
      <c r="BC48" s="1">
        <v>39009809.999999993</v>
      </c>
      <c r="BD48" s="1">
        <v>56389900</v>
      </c>
      <c r="BE48" s="1">
        <v>1600</v>
      </c>
      <c r="BF48" s="1">
        <v>1800</v>
      </c>
      <c r="BG48" s="1">
        <v>2200</v>
      </c>
      <c r="BH48" s="1">
        <v>11.712451359419376</v>
      </c>
      <c r="BI48" s="1">
        <v>582.35117620512904</v>
      </c>
      <c r="BJ48" s="1">
        <v>5.5</v>
      </c>
      <c r="BK48" s="1">
        <v>5.5</v>
      </c>
      <c r="BL48" s="1">
        <v>6.2</v>
      </c>
      <c r="BM48" s="1">
        <v>1.44</v>
      </c>
      <c r="BN48" s="1">
        <v>1.47</v>
      </c>
      <c r="BO48" s="1">
        <v>1.65</v>
      </c>
      <c r="BP48" s="1">
        <v>9.34</v>
      </c>
      <c r="BQ48" s="1">
        <v>9.15</v>
      </c>
      <c r="BR48" s="1">
        <v>8.76</v>
      </c>
      <c r="BS48" s="1">
        <v>70</v>
      </c>
      <c r="BT48" s="1">
        <v>79.2</v>
      </c>
      <c r="BU48" s="1">
        <v>120</v>
      </c>
      <c r="BV48" s="1">
        <v>11.712451359419376</v>
      </c>
      <c r="BW48" s="1">
        <v>4.2937271044125778</v>
      </c>
      <c r="BX48" s="1">
        <v>32</v>
      </c>
      <c r="BY48" s="1">
        <v>20</v>
      </c>
      <c r="BZ48" s="1">
        <v>0.31000000000000022</v>
      </c>
      <c r="CA48" s="1">
        <v>0.33800000000000024</v>
      </c>
      <c r="CB48" s="1">
        <v>0.35100000000000026</v>
      </c>
    </row>
    <row r="49" spans="1:80">
      <c r="A49" s="1">
        <v>47</v>
      </c>
      <c r="B49" s="1" t="b">
        <v>0</v>
      </c>
      <c r="C49" s="1" t="s">
        <v>52</v>
      </c>
      <c r="D49" s="1">
        <v>0.77905000000000002</v>
      </c>
      <c r="E49" s="1">
        <v>0.59089999999999998</v>
      </c>
      <c r="F49" s="1">
        <v>0.80061000000000004</v>
      </c>
      <c r="G49" s="1">
        <v>6</v>
      </c>
      <c r="H49" s="1">
        <v>15</v>
      </c>
      <c r="I49" s="1">
        <v>13</v>
      </c>
      <c r="J49" s="1">
        <v>434.18790959551683</v>
      </c>
      <c r="K49" s="1">
        <v>532.61262205966227</v>
      </c>
      <c r="L49" s="1">
        <v>547.46772780685649</v>
      </c>
      <c r="M49" s="1">
        <v>4.6110200212233927</v>
      </c>
      <c r="N49" s="1">
        <v>4.5733552173118861</v>
      </c>
      <c r="O49" s="1">
        <v>4.564440602720806</v>
      </c>
      <c r="P49" s="1">
        <v>5.1186499487029075E-4</v>
      </c>
      <c r="Q49" s="1">
        <v>2.4786065548408387E-4</v>
      </c>
      <c r="R49" s="1">
        <v>2.4605829636761568E-4</v>
      </c>
      <c r="S49" s="1">
        <v>0.74369294648429685</v>
      </c>
      <c r="T49" s="1">
        <v>0.75114394455084299</v>
      </c>
      <c r="U49" s="1">
        <v>0.75560142561562016</v>
      </c>
      <c r="V49" s="1">
        <v>7.7</v>
      </c>
      <c r="W49" s="1">
        <v>9.9499999999999993</v>
      </c>
      <c r="X49" s="1">
        <v>10.35</v>
      </c>
      <c r="Y49" s="1">
        <v>0.31000000000000022</v>
      </c>
      <c r="Z49" s="1">
        <v>0.33800000000000024</v>
      </c>
      <c r="AA49" s="1">
        <v>0.34500000000000025</v>
      </c>
      <c r="AB49" s="1">
        <v>140</v>
      </c>
      <c r="AC49" s="1">
        <v>1.882285696531335E-4</v>
      </c>
      <c r="AD49" s="1">
        <v>8098900.8332986692</v>
      </c>
      <c r="AE49" s="1">
        <v>11.767893317572529</v>
      </c>
      <c r="AF49" s="1">
        <v>4.1930354362765394</v>
      </c>
      <c r="AG49" s="1">
        <v>2.301589240158989E-4</v>
      </c>
      <c r="AH49" s="1">
        <v>9903036</v>
      </c>
      <c r="AI49" s="1">
        <v>75023</v>
      </c>
      <c r="AJ49" s="1">
        <v>0.10021079603433651</v>
      </c>
      <c r="AK49" s="1">
        <v>573516.75831992389</v>
      </c>
      <c r="AL49" s="1">
        <v>2535043.8724725046</v>
      </c>
      <c r="AM49" s="1">
        <v>32344</v>
      </c>
      <c r="AN49" s="1">
        <v>40677</v>
      </c>
      <c r="AO49" s="1">
        <v>58750</v>
      </c>
      <c r="AP49" s="1">
        <v>0.9007142857142858</v>
      </c>
      <c r="AQ49" s="1">
        <v>0.9007142857142858</v>
      </c>
      <c r="AR49" s="1">
        <v>0.9007142857142858</v>
      </c>
      <c r="AS49" s="1">
        <v>0.43684210526315792</v>
      </c>
      <c r="AT49" s="1">
        <v>0.56315789473684208</v>
      </c>
      <c r="AU49" s="1">
        <v>0.58421052631578951</v>
      </c>
      <c r="AV49" s="1">
        <v>166</v>
      </c>
      <c r="AW49" s="1">
        <v>214</v>
      </c>
      <c r="AX49" s="1">
        <v>222</v>
      </c>
      <c r="AY49" s="1">
        <v>60</v>
      </c>
      <c r="AZ49" s="1">
        <v>88</v>
      </c>
      <c r="BA49" s="1">
        <v>120</v>
      </c>
      <c r="BB49" s="1">
        <v>31769849.999999996</v>
      </c>
      <c r="BC49" s="1">
        <v>39352879.999999993</v>
      </c>
      <c r="BD49" s="1">
        <v>55799310</v>
      </c>
      <c r="BE49" s="1">
        <v>1600</v>
      </c>
      <c r="BF49" s="1">
        <v>1600</v>
      </c>
      <c r="BG49" s="1">
        <v>1900</v>
      </c>
      <c r="BH49" s="1">
        <v>11.482598522015149</v>
      </c>
      <c r="BI49" s="1">
        <v>658.50933584598579</v>
      </c>
      <c r="BJ49" s="1">
        <v>5.5</v>
      </c>
      <c r="BK49" s="1">
        <v>5.48</v>
      </c>
      <c r="BL49" s="1">
        <v>6.4</v>
      </c>
      <c r="BM49" s="1">
        <v>1.44</v>
      </c>
      <c r="BN49" s="1">
        <v>1.46</v>
      </c>
      <c r="BO49" s="1">
        <v>1.67</v>
      </c>
      <c r="BP49" s="1">
        <v>9.34</v>
      </c>
      <c r="BQ49" s="1">
        <v>9.17</v>
      </c>
      <c r="BR49" s="1">
        <v>7.85</v>
      </c>
      <c r="BS49" s="1">
        <v>70</v>
      </c>
      <c r="BT49" s="1">
        <v>82.6</v>
      </c>
      <c r="BU49" s="1">
        <v>130</v>
      </c>
      <c r="BV49" s="1">
        <v>11.482598522015149</v>
      </c>
      <c r="BW49" s="1">
        <v>4.1930354362765394</v>
      </c>
      <c r="BX49" s="1">
        <v>32</v>
      </c>
      <c r="BY49" s="1">
        <v>28</v>
      </c>
      <c r="BZ49" s="1">
        <v>0.31000000000000022</v>
      </c>
      <c r="CA49" s="1">
        <v>0.33800000000000024</v>
      </c>
      <c r="CB49" s="1">
        <v>0.34500000000000025</v>
      </c>
    </row>
    <row r="50" spans="1:80">
      <c r="A50" s="1">
        <v>48</v>
      </c>
      <c r="B50" s="1" t="b">
        <v>0</v>
      </c>
      <c r="C50" s="1" t="s">
        <v>52</v>
      </c>
      <c r="D50" s="1">
        <v>0.66986999999999997</v>
      </c>
      <c r="E50" s="1">
        <v>0.19267000000000001</v>
      </c>
      <c r="F50" s="1">
        <v>0.54569999999999996</v>
      </c>
      <c r="G50" s="1">
        <v>5</v>
      </c>
      <c r="H50" s="1">
        <v>5</v>
      </c>
      <c r="I50" s="1">
        <v>9</v>
      </c>
      <c r="J50" s="1">
        <v>447.06094882436446</v>
      </c>
      <c r="K50" s="1">
        <v>547.46772780685649</v>
      </c>
      <c r="L50" s="1">
        <v>573.998032114485</v>
      </c>
      <c r="M50" s="1">
        <v>4.6184746332476987</v>
      </c>
      <c r="N50" s="1">
        <v>4.5590791166687534</v>
      </c>
      <c r="O50" s="1">
        <v>4.5672596776334693</v>
      </c>
      <c r="P50" s="1">
        <v>4.714506401290072E-4</v>
      </c>
      <c r="Q50" s="1">
        <v>2.6121490048617142E-4</v>
      </c>
      <c r="R50" s="1">
        <v>2.1625395791990216E-4</v>
      </c>
      <c r="S50" s="1">
        <v>0.73774382854912857</v>
      </c>
      <c r="T50" s="1">
        <v>0.77421606652955677</v>
      </c>
      <c r="U50" s="1">
        <v>0.76596364720105359</v>
      </c>
      <c r="V50" s="1">
        <v>8</v>
      </c>
      <c r="W50" s="1">
        <v>10.35</v>
      </c>
      <c r="X50" s="1">
        <v>11</v>
      </c>
      <c r="Y50" s="1">
        <v>0.30500000000000022</v>
      </c>
      <c r="Z50" s="1">
        <v>0.34800000000000025</v>
      </c>
      <c r="AA50" s="1">
        <v>0.34300000000000025</v>
      </c>
      <c r="AB50" s="1">
        <v>147</v>
      </c>
      <c r="AC50" s="1">
        <v>1.7668097710762481E-4</v>
      </c>
      <c r="AD50" s="1">
        <v>8533765.8396839276</v>
      </c>
      <c r="AE50" s="1">
        <v>11.608234664266131</v>
      </c>
      <c r="AF50" s="1">
        <v>3.8785958048854527</v>
      </c>
      <c r="AG50" s="1">
        <v>2.1546693515647934E-4</v>
      </c>
      <c r="AH50" s="1">
        <v>10407144.000000002</v>
      </c>
      <c r="AI50" s="1">
        <v>78842</v>
      </c>
      <c r="AJ50" s="1">
        <v>9.4979657429677386E-2</v>
      </c>
      <c r="AK50" s="1">
        <v>612622.9989958189</v>
      </c>
      <c r="AL50" s="1">
        <v>2697192.5844292557</v>
      </c>
      <c r="AM50" s="1">
        <v>31390</v>
      </c>
      <c r="AN50" s="1">
        <v>45925</v>
      </c>
      <c r="AO50" s="1">
        <v>54624</v>
      </c>
      <c r="AP50" s="1">
        <v>0.9007142857142858</v>
      </c>
      <c r="AQ50" s="1">
        <v>0.9007142857142858</v>
      </c>
      <c r="AR50" s="1">
        <v>0.9007142857142858</v>
      </c>
      <c r="AS50" s="1">
        <v>0.45263157894736844</v>
      </c>
      <c r="AT50" s="1">
        <v>0.58421052631578951</v>
      </c>
      <c r="AU50" s="1">
        <v>0.62105263157894741</v>
      </c>
      <c r="AV50" s="1">
        <v>172</v>
      </c>
      <c r="AW50" s="1">
        <v>222</v>
      </c>
      <c r="AX50" s="1">
        <v>236</v>
      </c>
      <c r="AY50" s="1">
        <v>60</v>
      </c>
      <c r="AZ50" s="1">
        <v>101</v>
      </c>
      <c r="BA50" s="1">
        <v>116</v>
      </c>
      <c r="BB50" s="1">
        <v>30901709.999999989</v>
      </c>
      <c r="BC50" s="1">
        <v>44128559.999999993</v>
      </c>
      <c r="BD50" s="1">
        <v>52044650.000000007</v>
      </c>
      <c r="BE50" s="1">
        <v>1600</v>
      </c>
      <c r="BF50" s="1">
        <v>1500</v>
      </c>
      <c r="BG50" s="1">
        <v>2200</v>
      </c>
      <c r="BH50" s="1">
        <v>11.612819836377044</v>
      </c>
      <c r="BI50" s="1">
        <v>683.78302851536716</v>
      </c>
      <c r="BJ50" s="1">
        <v>5.9</v>
      </c>
      <c r="BK50" s="1">
        <v>5.63</v>
      </c>
      <c r="BL50" s="1">
        <v>6.5</v>
      </c>
      <c r="BM50" s="1">
        <v>1.47</v>
      </c>
      <c r="BN50" s="1">
        <v>1.54</v>
      </c>
      <c r="BO50" s="1">
        <v>1.55</v>
      </c>
      <c r="BP50" s="1">
        <v>9.34</v>
      </c>
      <c r="BQ50" s="1">
        <v>8</v>
      </c>
      <c r="BR50" s="1">
        <v>8.89</v>
      </c>
      <c r="BS50" s="1">
        <v>70</v>
      </c>
      <c r="BT50" s="1">
        <v>92.9</v>
      </c>
      <c r="BU50" s="1">
        <v>111.8</v>
      </c>
      <c r="BV50" s="1">
        <v>11.612819836377044</v>
      </c>
      <c r="BW50" s="1">
        <v>3.8785958048854527</v>
      </c>
      <c r="BX50" s="1">
        <v>15</v>
      </c>
      <c r="BY50" s="1">
        <v>41</v>
      </c>
      <c r="BZ50" s="1">
        <v>0.30500000000000022</v>
      </c>
      <c r="CA50" s="1">
        <v>0.34800000000000025</v>
      </c>
      <c r="CB50" s="1">
        <v>0.34300000000000025</v>
      </c>
    </row>
    <row r="51" spans="1:80">
      <c r="A51" s="1">
        <v>49</v>
      </c>
      <c r="B51" s="1" t="b">
        <v>1</v>
      </c>
      <c r="C51" s="1" t="s">
        <v>52</v>
      </c>
      <c r="D51" s="1">
        <v>0.70472999999999997</v>
      </c>
      <c r="E51" s="1">
        <v>0.47874</v>
      </c>
      <c r="F51" s="1">
        <v>0.37119999999999997</v>
      </c>
      <c r="G51" s="1">
        <v>5</v>
      </c>
      <c r="H51" s="1">
        <v>12</v>
      </c>
      <c r="I51" s="1">
        <v>6</v>
      </c>
      <c r="J51" s="1">
        <v>444.62826067115719</v>
      </c>
      <c r="K51" s="1">
        <v>546.50071222467375</v>
      </c>
      <c r="L51" s="1">
        <v>642.99888146268961</v>
      </c>
      <c r="M51" s="1">
        <v>4.6184746332476987</v>
      </c>
      <c r="N51" s="1">
        <v>4.5502803747769036</v>
      </c>
      <c r="O51" s="1">
        <v>4.5589861088269537</v>
      </c>
      <c r="P51" s="1">
        <v>6.0211777927834985E-4</v>
      </c>
      <c r="Q51" s="1">
        <v>3.4434673894160678E-4</v>
      </c>
      <c r="R51" s="1">
        <v>2.3128359246572144E-4</v>
      </c>
      <c r="S51" s="1">
        <v>0.74097259473454158</v>
      </c>
      <c r="T51" s="1">
        <v>0.75190003112632242</v>
      </c>
      <c r="U51" s="1">
        <v>0.78683844863837971</v>
      </c>
      <c r="V51" s="1">
        <v>7.95</v>
      </c>
      <c r="W51" s="1">
        <v>10.3</v>
      </c>
      <c r="X51" s="1">
        <v>12.7</v>
      </c>
      <c r="Y51" s="1">
        <v>0.30500000000000022</v>
      </c>
      <c r="Z51" s="1">
        <v>0.35500000000000026</v>
      </c>
      <c r="AA51" s="1">
        <v>0.34900000000000025</v>
      </c>
      <c r="AB51" s="1">
        <v>122</v>
      </c>
      <c r="AC51" s="1">
        <v>2.0557656741656104E-4</v>
      </c>
      <c r="AD51" s="1">
        <v>8374551.9382551443</v>
      </c>
      <c r="AE51" s="1">
        <v>13.410444747806999</v>
      </c>
      <c r="AF51" s="1">
        <v>4.8074548931427525</v>
      </c>
      <c r="AG51" s="1">
        <v>2.5365111634798856E-4</v>
      </c>
      <c r="AH51" s="1">
        <v>10332960</v>
      </c>
      <c r="AI51" s="1">
        <v>78280</v>
      </c>
      <c r="AJ51" s="1">
        <v>0.11385471370969212</v>
      </c>
      <c r="AK51" s="1">
        <v>520399.83856766007</v>
      </c>
      <c r="AL51" s="1">
        <v>2726901.2706906283</v>
      </c>
      <c r="AM51" s="1">
        <v>31390</v>
      </c>
      <c r="AN51" s="1">
        <v>49229</v>
      </c>
      <c r="AO51" s="1">
        <v>68530</v>
      </c>
      <c r="AP51" s="1">
        <v>0.9007142857142858</v>
      </c>
      <c r="AQ51" s="1">
        <v>0.9007142857142858</v>
      </c>
      <c r="AR51" s="1">
        <v>0.9007142857142858</v>
      </c>
      <c r="AS51" s="1">
        <v>0.44736842105263158</v>
      </c>
      <c r="AT51" s="1">
        <v>0.57894736842105265</v>
      </c>
      <c r="AU51" s="1">
        <v>0.71052631578947367</v>
      </c>
      <c r="AV51" s="1">
        <v>170</v>
      </c>
      <c r="AW51" s="1">
        <v>220</v>
      </c>
      <c r="AX51" s="1">
        <v>270</v>
      </c>
      <c r="AY51" s="1">
        <v>60</v>
      </c>
      <c r="AZ51" s="1">
        <v>105</v>
      </c>
      <c r="BA51" s="1">
        <v>174</v>
      </c>
      <c r="BB51" s="1">
        <v>30901709.999999989</v>
      </c>
      <c r="BC51" s="1">
        <v>47135200</v>
      </c>
      <c r="BD51" s="1">
        <v>64699110.000000007</v>
      </c>
      <c r="BE51" s="1">
        <v>1600</v>
      </c>
      <c r="BF51" s="1">
        <v>1600</v>
      </c>
      <c r="BG51" s="1">
        <v>1550</v>
      </c>
      <c r="BH51" s="1">
        <v>13.392540524347725</v>
      </c>
      <c r="BI51" s="1">
        <v>714.81894253687244</v>
      </c>
      <c r="BJ51" s="1">
        <v>5.9</v>
      </c>
      <c r="BK51" s="1">
        <v>5.51</v>
      </c>
      <c r="BL51" s="1">
        <v>5.3</v>
      </c>
      <c r="BM51" s="1">
        <v>1.47</v>
      </c>
      <c r="BN51" s="1">
        <v>1.48</v>
      </c>
      <c r="BO51" s="1">
        <v>1.57</v>
      </c>
      <c r="BP51" s="1">
        <v>9.34</v>
      </c>
      <c r="BQ51" s="1">
        <v>9.2899999999999991</v>
      </c>
      <c r="BR51" s="1">
        <v>9.44</v>
      </c>
      <c r="BS51" s="1">
        <v>70</v>
      </c>
      <c r="BT51" s="1">
        <v>99.2</v>
      </c>
      <c r="BU51" s="1">
        <v>124.6</v>
      </c>
      <c r="BV51" s="1">
        <v>13.392540524347725</v>
      </c>
      <c r="BW51" s="1">
        <v>4.8074548931427525</v>
      </c>
      <c r="BX51" s="1">
        <v>69</v>
      </c>
      <c r="BY51" s="1">
        <v>45</v>
      </c>
      <c r="BZ51" s="1">
        <v>0.30500000000000022</v>
      </c>
      <c r="CA51" s="1">
        <v>0.35500000000000026</v>
      </c>
      <c r="CB51" s="1">
        <v>0.34900000000000025</v>
      </c>
    </row>
    <row r="52" spans="1:80">
      <c r="A52" s="1">
        <v>50</v>
      </c>
      <c r="B52" s="1" t="b">
        <v>0</v>
      </c>
      <c r="C52" s="1" t="s">
        <v>52</v>
      </c>
      <c r="D52" s="1">
        <v>0.60346</v>
      </c>
      <c r="E52" s="1">
        <v>0.10753</v>
      </c>
      <c r="F52" s="1">
        <v>0.82182999999999995</v>
      </c>
      <c r="G52" s="1">
        <v>5</v>
      </c>
      <c r="H52" s="1">
        <v>3</v>
      </c>
      <c r="I52" s="1">
        <v>13</v>
      </c>
      <c r="J52" s="1">
        <v>447.06094882436446</v>
      </c>
      <c r="K52" s="1">
        <v>512.94875709548944</v>
      </c>
      <c r="L52" s="1">
        <v>547.46772780685649</v>
      </c>
      <c r="M52" s="1">
        <v>4.6184746332476987</v>
      </c>
      <c r="N52" s="1">
        <v>4.5559256562029296</v>
      </c>
      <c r="O52" s="1">
        <v>4.564440602720806</v>
      </c>
      <c r="P52" s="1">
        <v>4.5146402097414749E-4</v>
      </c>
      <c r="Q52" s="1">
        <v>2.8023090860782192E-4</v>
      </c>
      <c r="R52" s="1">
        <v>2.4944241730759479E-4</v>
      </c>
      <c r="S52" s="1">
        <v>0.73837983227632142</v>
      </c>
      <c r="T52" s="1">
        <v>0.75927911693255357</v>
      </c>
      <c r="U52" s="1">
        <v>0.75586019232327251</v>
      </c>
      <c r="V52" s="1">
        <v>8</v>
      </c>
      <c r="W52" s="1">
        <v>9.5</v>
      </c>
      <c r="X52" s="1">
        <v>10.35</v>
      </c>
      <c r="Y52" s="1">
        <v>0.30500000000000022</v>
      </c>
      <c r="Z52" s="1">
        <v>0.35000000000000026</v>
      </c>
      <c r="AA52" s="1">
        <v>0.34500000000000025</v>
      </c>
      <c r="AB52" s="1">
        <v>137</v>
      </c>
      <c r="AC52" s="1">
        <v>1.9459021555170555E-4</v>
      </c>
      <c r="AD52" s="1">
        <v>8129118.2220302932</v>
      </c>
      <c r="AE52" s="1">
        <v>12.099619603005051</v>
      </c>
      <c r="AF52" s="1">
        <v>4.1177021775705764</v>
      </c>
      <c r="AG52" s="1">
        <v>2.3576723732741131E-4</v>
      </c>
      <c r="AH52" s="1">
        <v>9849312</v>
      </c>
      <c r="AI52" s="1">
        <v>74616</v>
      </c>
      <c r="AJ52" s="1">
        <v>0.10292641695311121</v>
      </c>
      <c r="AK52" s="1">
        <v>559874.22805778077</v>
      </c>
      <c r="AL52" s="1">
        <v>2528015.4479588876</v>
      </c>
      <c r="AM52" s="1">
        <v>31390</v>
      </c>
      <c r="AN52" s="1">
        <v>47152</v>
      </c>
      <c r="AO52" s="1">
        <v>58750</v>
      </c>
      <c r="AP52" s="1">
        <v>0.9007142857142858</v>
      </c>
      <c r="AQ52" s="1">
        <v>0.9007142857142858</v>
      </c>
      <c r="AR52" s="1">
        <v>0.9007142857142858</v>
      </c>
      <c r="AS52" s="1">
        <v>0.45263157894736844</v>
      </c>
      <c r="AT52" s="1">
        <v>0.5368421052631579</v>
      </c>
      <c r="AU52" s="1">
        <v>0.58421052631578951</v>
      </c>
      <c r="AV52" s="1">
        <v>172</v>
      </c>
      <c r="AW52" s="1">
        <v>204</v>
      </c>
      <c r="AX52" s="1">
        <v>222</v>
      </c>
      <c r="AY52" s="1">
        <v>60</v>
      </c>
      <c r="AZ52" s="1">
        <v>92</v>
      </c>
      <c r="BA52" s="1">
        <v>120</v>
      </c>
      <c r="BB52" s="1">
        <v>30901709.999999989</v>
      </c>
      <c r="BC52" s="1">
        <v>45245129.999999993</v>
      </c>
      <c r="BD52" s="1">
        <v>55799310</v>
      </c>
      <c r="BE52" s="1">
        <v>1600</v>
      </c>
      <c r="BF52" s="1">
        <v>2200</v>
      </c>
      <c r="BG52" s="1">
        <v>1900</v>
      </c>
      <c r="BH52" s="1">
        <v>12.16877229158899</v>
      </c>
      <c r="BI52" s="1">
        <v>627.870728958943</v>
      </c>
      <c r="BJ52" s="1">
        <v>5.9</v>
      </c>
      <c r="BK52" s="1">
        <v>5.71</v>
      </c>
      <c r="BL52" s="1">
        <v>6.4</v>
      </c>
      <c r="BM52" s="1">
        <v>1.47</v>
      </c>
      <c r="BN52" s="1">
        <v>1.51</v>
      </c>
      <c r="BO52" s="1">
        <v>1.67</v>
      </c>
      <c r="BP52" s="1">
        <v>9.34</v>
      </c>
      <c r="BQ52" s="1">
        <v>8.56</v>
      </c>
      <c r="BR52" s="1">
        <v>7.85</v>
      </c>
      <c r="BS52" s="1">
        <v>70</v>
      </c>
      <c r="BT52" s="1">
        <v>96.2</v>
      </c>
      <c r="BU52" s="1">
        <v>130</v>
      </c>
      <c r="BV52" s="1">
        <v>12.16877229158899</v>
      </c>
      <c r="BW52" s="1">
        <v>4.1177021775705764</v>
      </c>
      <c r="BX52" s="1">
        <v>28</v>
      </c>
      <c r="BY52" s="1">
        <v>32</v>
      </c>
      <c r="BZ52" s="1">
        <v>0.30500000000000022</v>
      </c>
      <c r="CA52" s="1">
        <v>0.35000000000000026</v>
      </c>
      <c r="CB52" s="1">
        <v>0.34500000000000025</v>
      </c>
    </row>
    <row r="53" spans="1:80">
      <c r="A53" s="1">
        <v>51</v>
      </c>
      <c r="B53" s="1" t="b">
        <v>0</v>
      </c>
      <c r="C53" s="1" t="s">
        <v>52</v>
      </c>
      <c r="D53" s="1">
        <v>0.75688999999999995</v>
      </c>
      <c r="E53" s="1">
        <v>0.52663000000000004</v>
      </c>
      <c r="F53" s="1">
        <v>0.12845999999999999</v>
      </c>
      <c r="G53" s="1">
        <v>6</v>
      </c>
      <c r="H53" s="1">
        <v>13</v>
      </c>
      <c r="I53" s="1">
        <v>2</v>
      </c>
      <c r="J53" s="1">
        <v>434.18790959551683</v>
      </c>
      <c r="K53" s="1">
        <v>547.46772780685649</v>
      </c>
      <c r="L53" s="1">
        <v>496.34512719675689</v>
      </c>
      <c r="M53" s="1">
        <v>4.6110200212233927</v>
      </c>
      <c r="N53" s="1">
        <v>4.5669877904647587</v>
      </c>
      <c r="O53" s="1">
        <v>4.5556065086865107</v>
      </c>
      <c r="P53" s="1">
        <v>4.7478658261994311E-4</v>
      </c>
      <c r="Q53" s="1">
        <v>2.3281989804425346E-4</v>
      </c>
      <c r="R53" s="1">
        <v>2.9917234993418791E-4</v>
      </c>
      <c r="S53" s="1">
        <v>0.7443343458124424</v>
      </c>
      <c r="T53" s="1">
        <v>0.76566063757222658</v>
      </c>
      <c r="U53" s="1">
        <v>0.76799483016043946</v>
      </c>
      <c r="V53" s="1">
        <v>7.7</v>
      </c>
      <c r="W53" s="1">
        <v>10.35</v>
      </c>
      <c r="X53" s="1">
        <v>9.1</v>
      </c>
      <c r="Y53" s="1">
        <v>0.31000000000000022</v>
      </c>
      <c r="Z53" s="1">
        <v>0.34200000000000025</v>
      </c>
      <c r="AA53" s="1">
        <v>0.35100000000000026</v>
      </c>
      <c r="AB53" s="1">
        <v>138</v>
      </c>
      <c r="AC53" s="1">
        <v>1.9318125134934315E-4</v>
      </c>
      <c r="AD53" s="1">
        <v>7835704.7023917409</v>
      </c>
      <c r="AE53" s="1">
        <v>11.570430065192783</v>
      </c>
      <c r="AF53" s="1">
        <v>4.0716807847184917</v>
      </c>
      <c r="AG53" s="1">
        <v>2.3389805919652807E-4</v>
      </c>
      <c r="AH53" s="1">
        <v>9487236</v>
      </c>
      <c r="AI53" s="1">
        <v>71873</v>
      </c>
      <c r="AJ53" s="1">
        <v>0.10316367722052068</v>
      </c>
      <c r="AK53" s="1">
        <v>564348.4193645647</v>
      </c>
      <c r="AL53" s="1">
        <v>2460199.5138142714</v>
      </c>
      <c r="AM53" s="1">
        <v>32344</v>
      </c>
      <c r="AN53" s="1">
        <v>42454</v>
      </c>
      <c r="AO53" s="1">
        <v>59399</v>
      </c>
      <c r="AP53" s="1">
        <v>0.9007142857142858</v>
      </c>
      <c r="AQ53" s="1">
        <v>0.9007142857142858</v>
      </c>
      <c r="AR53" s="1">
        <v>0.9007142857142858</v>
      </c>
      <c r="AS53" s="1">
        <v>0.43684210526315792</v>
      </c>
      <c r="AT53" s="1">
        <v>0.58421052631578951</v>
      </c>
      <c r="AU53" s="1">
        <v>0.51578947368421058</v>
      </c>
      <c r="AV53" s="1">
        <v>166</v>
      </c>
      <c r="AW53" s="1">
        <v>222</v>
      </c>
      <c r="AX53" s="1">
        <v>196</v>
      </c>
      <c r="AY53" s="1">
        <v>60</v>
      </c>
      <c r="AZ53" s="1">
        <v>90</v>
      </c>
      <c r="BA53" s="1">
        <v>112</v>
      </c>
      <c r="BB53" s="1">
        <v>31769849.999999996</v>
      </c>
      <c r="BC53" s="1">
        <v>40969949.999999993</v>
      </c>
      <c r="BD53" s="1">
        <v>56389900</v>
      </c>
      <c r="BE53" s="1">
        <v>1600</v>
      </c>
      <c r="BF53" s="1">
        <v>1900</v>
      </c>
      <c r="BG53" s="1">
        <v>2200</v>
      </c>
      <c r="BH53" s="1">
        <v>11.990944617042842</v>
      </c>
      <c r="BI53" s="1">
        <v>602.80892362701468</v>
      </c>
      <c r="BJ53" s="1">
        <v>5.5</v>
      </c>
      <c r="BK53" s="1">
        <v>6.4</v>
      </c>
      <c r="BL53" s="1">
        <v>6.2</v>
      </c>
      <c r="BM53" s="1">
        <v>1.44</v>
      </c>
      <c r="BN53" s="1">
        <v>1.46</v>
      </c>
      <c r="BO53" s="1">
        <v>1.65</v>
      </c>
      <c r="BP53" s="1">
        <v>9.34</v>
      </c>
      <c r="BQ53" s="1">
        <v>8.17</v>
      </c>
      <c r="BR53" s="1">
        <v>8.76</v>
      </c>
      <c r="BS53" s="1">
        <v>70</v>
      </c>
      <c r="BT53" s="1">
        <v>84.5</v>
      </c>
      <c r="BU53" s="1">
        <v>120</v>
      </c>
      <c r="BV53" s="1">
        <v>11.990944617042842</v>
      </c>
      <c r="BW53" s="1">
        <v>4.0716807847184917</v>
      </c>
      <c r="BX53" s="1">
        <v>22</v>
      </c>
      <c r="BY53" s="1">
        <v>30</v>
      </c>
      <c r="BZ53" s="1">
        <v>0.31000000000000022</v>
      </c>
      <c r="CA53" s="1">
        <v>0.34200000000000025</v>
      </c>
      <c r="CB53" s="1">
        <v>0.35100000000000026</v>
      </c>
    </row>
    <row r="54" spans="1:80">
      <c r="A54" s="1">
        <v>52</v>
      </c>
      <c r="B54" s="1" t="b">
        <v>0</v>
      </c>
      <c r="C54" s="1" t="s">
        <v>52</v>
      </c>
      <c r="D54" s="1">
        <v>0.45136999999999999</v>
      </c>
      <c r="E54" s="1">
        <v>0.25207000000000002</v>
      </c>
      <c r="F54" s="1">
        <v>0.72721000000000002</v>
      </c>
      <c r="G54" s="1">
        <v>4</v>
      </c>
      <c r="H54" s="1">
        <v>7</v>
      </c>
      <c r="I54" s="1">
        <v>11</v>
      </c>
      <c r="J54" s="1">
        <v>411.13621848545284</v>
      </c>
      <c r="K54" s="1">
        <v>483.76772751491126</v>
      </c>
      <c r="L54" s="1">
        <v>551.18911241779028</v>
      </c>
      <c r="M54" s="1">
        <v>4.6428492801125829</v>
      </c>
      <c r="N54" s="1">
        <v>4.5654343665644426</v>
      </c>
      <c r="O54" s="1">
        <v>4.5564661915499665</v>
      </c>
      <c r="P54" s="1">
        <v>6.0775958164844667E-4</v>
      </c>
      <c r="Q54" s="1">
        <v>2.9588560015417122E-4</v>
      </c>
      <c r="R54" s="1">
        <v>2.5413877405317025E-4</v>
      </c>
      <c r="S54" s="1">
        <v>0.74327340297194455</v>
      </c>
      <c r="T54" s="1">
        <v>0.7768274526218677</v>
      </c>
      <c r="U54" s="1">
        <v>0.78741438047955425</v>
      </c>
      <c r="V54" s="1">
        <v>7.15</v>
      </c>
      <c r="W54" s="1">
        <v>8.8000000000000007</v>
      </c>
      <c r="X54" s="1">
        <v>10.45</v>
      </c>
      <c r="Y54" s="1">
        <v>0.2870000000000002</v>
      </c>
      <c r="Z54" s="1">
        <v>0.34300000000000025</v>
      </c>
      <c r="AA54" s="1">
        <v>0.35000000000000026</v>
      </c>
      <c r="AB54" s="1">
        <v>136</v>
      </c>
      <c r="AC54" s="1">
        <v>2.0017344896799123E-4</v>
      </c>
      <c r="AD54" s="1">
        <v>7974771.0955608208</v>
      </c>
      <c r="AE54" s="1">
        <v>11.780541094181231</v>
      </c>
      <c r="AF54" s="1">
        <v>3.3819186928108933</v>
      </c>
      <c r="AG54" s="1">
        <v>2.3399263589610016E-4</v>
      </c>
      <c r="AH54" s="1">
        <v>9322104</v>
      </c>
      <c r="AI54" s="1">
        <v>70622</v>
      </c>
      <c r="AJ54" s="1">
        <v>0.11324216419309541</v>
      </c>
      <c r="AK54" s="1">
        <v>564120.31726764259</v>
      </c>
      <c r="AL54" s="1">
        <v>2652469.1607856322</v>
      </c>
      <c r="AM54" s="1">
        <v>24044</v>
      </c>
      <c r="AN54" s="1">
        <v>39754</v>
      </c>
      <c r="AO54" s="1">
        <v>60140</v>
      </c>
      <c r="AP54" s="1">
        <v>0.9007142857142858</v>
      </c>
      <c r="AQ54" s="1">
        <v>0.9007142857142858</v>
      </c>
      <c r="AR54" s="1">
        <v>0.9007142857142858</v>
      </c>
      <c r="AS54" s="1">
        <v>0.40526315789473683</v>
      </c>
      <c r="AT54" s="1">
        <v>0.5</v>
      </c>
      <c r="AU54" s="1">
        <v>0.58947368421052626</v>
      </c>
      <c r="AV54" s="1">
        <v>154</v>
      </c>
      <c r="AW54" s="1">
        <v>190</v>
      </c>
      <c r="AX54" s="1">
        <v>224</v>
      </c>
      <c r="AY54" s="1">
        <v>44</v>
      </c>
      <c r="AZ54" s="1">
        <v>80</v>
      </c>
      <c r="BA54" s="1">
        <v>126</v>
      </c>
      <c r="BB54" s="1">
        <v>24216849.999999993</v>
      </c>
      <c r="BC54" s="1">
        <v>38512950</v>
      </c>
      <c r="BD54" s="1">
        <v>57064210</v>
      </c>
      <c r="BE54" s="1">
        <v>1400</v>
      </c>
      <c r="BF54" s="1">
        <v>1800</v>
      </c>
      <c r="BG54" s="1">
        <v>1600</v>
      </c>
      <c r="BH54" s="1">
        <v>11.013510651109085</v>
      </c>
      <c r="BI54" s="1">
        <v>491.77651012030043</v>
      </c>
      <c r="BJ54" s="1">
        <v>5.8</v>
      </c>
      <c r="BK54" s="1">
        <v>4.8</v>
      </c>
      <c r="BL54" s="1">
        <v>5.95</v>
      </c>
      <c r="BM54" s="1">
        <v>1.1100000000000001</v>
      </c>
      <c r="BN54" s="1">
        <v>1.47</v>
      </c>
      <c r="BO54" s="1">
        <v>1.69</v>
      </c>
      <c r="BP54" s="1">
        <v>9.3000000000000007</v>
      </c>
      <c r="BQ54" s="1">
        <v>7.95</v>
      </c>
      <c r="BR54" s="1">
        <v>8.7200000000000006</v>
      </c>
      <c r="BS54" s="1">
        <v>52.3</v>
      </c>
      <c r="BT54" s="1">
        <v>79.2</v>
      </c>
      <c r="BU54" s="1">
        <v>108.2</v>
      </c>
      <c r="BV54" s="1">
        <v>11.013510651109085</v>
      </c>
      <c r="BW54" s="1">
        <v>3.3819186928108933</v>
      </c>
      <c r="BX54" s="1">
        <v>46</v>
      </c>
      <c r="BY54" s="1">
        <v>36</v>
      </c>
      <c r="BZ54" s="1">
        <v>0.2870000000000002</v>
      </c>
      <c r="CA54" s="1">
        <v>0.34300000000000025</v>
      </c>
      <c r="CB54" s="1">
        <v>0.35000000000000026</v>
      </c>
    </row>
    <row r="55" spans="1:80">
      <c r="A55" s="1">
        <v>53</v>
      </c>
      <c r="B55" s="1" t="b">
        <v>0</v>
      </c>
      <c r="C55" s="1" t="s">
        <v>52</v>
      </c>
      <c r="D55" s="1">
        <v>0.57393000000000005</v>
      </c>
      <c r="E55" s="1">
        <v>0.82521</v>
      </c>
      <c r="F55" s="1">
        <v>0.61539999999999995</v>
      </c>
      <c r="G55" s="1">
        <v>5</v>
      </c>
      <c r="H55" s="1">
        <v>20</v>
      </c>
      <c r="I55" s="1">
        <v>10</v>
      </c>
      <c r="J55" s="1">
        <v>447.06094882436446</v>
      </c>
      <c r="K55" s="1">
        <v>459.55923147146609</v>
      </c>
      <c r="L55" s="1">
        <v>562.54742792829427</v>
      </c>
      <c r="M55" s="1">
        <v>4.6184746332476987</v>
      </c>
      <c r="N55" s="1">
        <v>4.5584377477552449</v>
      </c>
      <c r="O55" s="1">
        <v>4.5696597899048559</v>
      </c>
      <c r="P55" s="1">
        <v>4.7490107640175782E-4</v>
      </c>
      <c r="Q55" s="1">
        <v>4.1891568092561945E-4</v>
      </c>
      <c r="R55" s="1">
        <v>2.2962833812900367E-4</v>
      </c>
      <c r="S55" s="1">
        <v>0.73750612243597802</v>
      </c>
      <c r="T55" s="1">
        <v>0.722630618079945</v>
      </c>
      <c r="U55" s="1">
        <v>0.74526337137371301</v>
      </c>
      <c r="V55" s="1">
        <v>8</v>
      </c>
      <c r="W55" s="1">
        <v>8.25</v>
      </c>
      <c r="X55" s="1">
        <v>10.75</v>
      </c>
      <c r="Y55" s="1">
        <v>0.30500000000000022</v>
      </c>
      <c r="Z55" s="1">
        <v>0.34900000000000025</v>
      </c>
      <c r="AA55" s="1">
        <v>0.34100000000000025</v>
      </c>
      <c r="AB55" s="1">
        <v>128</v>
      </c>
      <c r="AC55" s="1">
        <v>2.0721901497526679E-4</v>
      </c>
      <c r="AD55" s="1">
        <v>7655220.1336277993</v>
      </c>
      <c r="AE55" s="1">
        <v>12.431414073391215</v>
      </c>
      <c r="AF55" s="1">
        <v>5.000885762047492</v>
      </c>
      <c r="AG55" s="1">
        <v>2.5722787259574171E-4</v>
      </c>
      <c r="AH55" s="1">
        <v>9502680</v>
      </c>
      <c r="AI55" s="1">
        <v>71990</v>
      </c>
      <c r="AJ55" s="1">
        <v>0.11434659780396214</v>
      </c>
      <c r="AK55" s="1">
        <v>513163.6733918438</v>
      </c>
      <c r="AL55" s="1">
        <v>2483600.5927662649</v>
      </c>
      <c r="AM55" s="1">
        <v>31390</v>
      </c>
      <c r="AN55" s="1">
        <v>45029</v>
      </c>
      <c r="AO55" s="1">
        <v>55735</v>
      </c>
      <c r="AP55" s="1">
        <v>0.9007142857142858</v>
      </c>
      <c r="AQ55" s="1">
        <v>0.9007142857142858</v>
      </c>
      <c r="AR55" s="1">
        <v>0.9007142857142858</v>
      </c>
      <c r="AS55" s="1">
        <v>0.45263157894736844</v>
      </c>
      <c r="AT55" s="1">
        <v>0.46842105263157896</v>
      </c>
      <c r="AU55" s="1">
        <v>0.60526315789473684</v>
      </c>
      <c r="AV55" s="1">
        <v>172</v>
      </c>
      <c r="AW55" s="1">
        <v>178</v>
      </c>
      <c r="AX55" s="1">
        <v>230</v>
      </c>
      <c r="AY55" s="1">
        <v>60</v>
      </c>
      <c r="AZ55" s="1">
        <v>100</v>
      </c>
      <c r="BA55" s="1">
        <v>120</v>
      </c>
      <c r="BB55" s="1">
        <v>30901709.999999989</v>
      </c>
      <c r="BC55" s="1">
        <v>43313199.999999985</v>
      </c>
      <c r="BD55" s="1">
        <v>53055660</v>
      </c>
      <c r="BE55" s="1">
        <v>1600</v>
      </c>
      <c r="BF55" s="1">
        <v>1000</v>
      </c>
      <c r="BG55" s="1">
        <v>1800</v>
      </c>
      <c r="BH55" s="1">
        <v>11.587140736003617</v>
      </c>
      <c r="BI55" s="1">
        <v>674.32285122585324</v>
      </c>
      <c r="BJ55" s="1">
        <v>5.9</v>
      </c>
      <c r="BK55" s="1">
        <v>3.04</v>
      </c>
      <c r="BL55" s="1">
        <v>6.4</v>
      </c>
      <c r="BM55" s="1">
        <v>1.47</v>
      </c>
      <c r="BN55" s="1">
        <v>1.18</v>
      </c>
      <c r="BO55" s="1">
        <v>1.59</v>
      </c>
      <c r="BP55" s="1">
        <v>9.34</v>
      </c>
      <c r="BQ55" s="1">
        <v>9.58</v>
      </c>
      <c r="BR55" s="1">
        <v>9.35</v>
      </c>
      <c r="BS55" s="1">
        <v>70</v>
      </c>
      <c r="BT55" s="1">
        <v>96</v>
      </c>
      <c r="BU55" s="1">
        <v>121.5</v>
      </c>
      <c r="BV55" s="1">
        <v>11.587140736003617</v>
      </c>
      <c r="BW55" s="1">
        <v>5.000885762047492</v>
      </c>
      <c r="BX55" s="1">
        <v>20</v>
      </c>
      <c r="BY55" s="1">
        <v>40</v>
      </c>
      <c r="BZ55" s="1">
        <v>0.30500000000000022</v>
      </c>
      <c r="CA55" s="1">
        <v>0.34900000000000025</v>
      </c>
      <c r="CB55" s="1">
        <v>0.34100000000000025</v>
      </c>
    </row>
    <row r="56" spans="1:80">
      <c r="A56" s="1">
        <v>54</v>
      </c>
      <c r="B56" s="1" t="b">
        <v>0</v>
      </c>
      <c r="C56" s="1" t="s">
        <v>52</v>
      </c>
      <c r="D56" s="1">
        <v>0.81442000000000003</v>
      </c>
      <c r="E56" s="1">
        <v>0.60448000000000002</v>
      </c>
      <c r="F56" s="1">
        <v>0.68450999999999995</v>
      </c>
      <c r="G56" s="1" t="s">
        <v>182</v>
      </c>
      <c r="H56" s="1" t="s">
        <v>182</v>
      </c>
      <c r="I56" s="1" t="s">
        <v>182</v>
      </c>
      <c r="J56" s="1" t="s">
        <v>182</v>
      </c>
      <c r="K56" s="1" t="s">
        <v>182</v>
      </c>
      <c r="L56" s="1" t="s">
        <v>182</v>
      </c>
      <c r="M56" s="1" t="s">
        <v>182</v>
      </c>
      <c r="N56" s="1" t="s">
        <v>182</v>
      </c>
      <c r="O56" s="1" t="s">
        <v>182</v>
      </c>
      <c r="P56" s="1" t="s">
        <v>182</v>
      </c>
      <c r="Q56" s="1" t="s">
        <v>182</v>
      </c>
      <c r="R56" s="1" t="s">
        <v>182</v>
      </c>
      <c r="S56" s="1" t="s">
        <v>182</v>
      </c>
      <c r="T56" s="1" t="s">
        <v>182</v>
      </c>
      <c r="U56" s="1" t="s">
        <v>182</v>
      </c>
      <c r="V56" s="1" t="s">
        <v>182</v>
      </c>
      <c r="W56" s="1" t="s">
        <v>182</v>
      </c>
      <c r="X56" s="1" t="s">
        <v>182</v>
      </c>
      <c r="Y56" s="1" t="s">
        <v>182</v>
      </c>
      <c r="Z56" s="1" t="s">
        <v>182</v>
      </c>
      <c r="AA56" s="1" t="s">
        <v>182</v>
      </c>
      <c r="AB56" s="1" t="s">
        <v>182</v>
      </c>
      <c r="AC56" s="1" t="s">
        <v>182</v>
      </c>
      <c r="AD56" s="1" t="s">
        <v>182</v>
      </c>
      <c r="AE56" s="1" t="s">
        <v>182</v>
      </c>
      <c r="AF56" s="1" t="s">
        <v>182</v>
      </c>
      <c r="AG56" s="1" t="s">
        <v>182</v>
      </c>
      <c r="AH56" s="1" t="s">
        <v>182</v>
      </c>
      <c r="AI56" s="1" t="s">
        <v>182</v>
      </c>
      <c r="AJ56" s="1" t="s">
        <v>182</v>
      </c>
      <c r="AK56" s="1" t="s">
        <v>182</v>
      </c>
      <c r="AL56" s="1" t="s">
        <v>182</v>
      </c>
      <c r="AM56" s="1" t="s">
        <v>182</v>
      </c>
      <c r="AN56" s="1" t="s">
        <v>182</v>
      </c>
      <c r="AO56" s="1" t="s">
        <v>182</v>
      </c>
      <c r="AP56" s="1" t="s">
        <v>182</v>
      </c>
      <c r="AQ56" s="1" t="s">
        <v>182</v>
      </c>
      <c r="AR56" s="1" t="s">
        <v>182</v>
      </c>
      <c r="AS56" s="1" t="s">
        <v>182</v>
      </c>
      <c r="AT56" s="1" t="s">
        <v>182</v>
      </c>
      <c r="AU56" s="1" t="s">
        <v>182</v>
      </c>
      <c r="AV56" s="1" t="s">
        <v>182</v>
      </c>
      <c r="AW56" s="1" t="s">
        <v>182</v>
      </c>
      <c r="AX56" s="1" t="s">
        <v>182</v>
      </c>
      <c r="AY56" s="1" t="s">
        <v>182</v>
      </c>
      <c r="AZ56" s="1" t="s">
        <v>182</v>
      </c>
      <c r="BA56" s="1" t="s">
        <v>182</v>
      </c>
      <c r="BB56" s="1" t="s">
        <v>182</v>
      </c>
      <c r="BC56" s="1" t="s">
        <v>182</v>
      </c>
      <c r="BD56" s="1" t="s">
        <v>182</v>
      </c>
      <c r="BE56" s="1" t="s">
        <v>182</v>
      </c>
      <c r="BF56" s="1" t="s">
        <v>182</v>
      </c>
      <c r="BG56" s="1" t="s">
        <v>182</v>
      </c>
      <c r="BH56" s="1" t="s">
        <v>182</v>
      </c>
      <c r="BI56" s="1" t="s">
        <v>182</v>
      </c>
      <c r="BJ56" s="1" t="s">
        <v>182</v>
      </c>
      <c r="BK56" s="1" t="s">
        <v>182</v>
      </c>
      <c r="BL56" s="1" t="s">
        <v>182</v>
      </c>
      <c r="BM56" s="1" t="s">
        <v>182</v>
      </c>
      <c r="BN56" s="1" t="s">
        <v>182</v>
      </c>
      <c r="BO56" s="1" t="s">
        <v>182</v>
      </c>
      <c r="BP56" s="1" t="s">
        <v>182</v>
      </c>
      <c r="BQ56" s="1" t="s">
        <v>182</v>
      </c>
      <c r="BR56" s="1" t="s">
        <v>182</v>
      </c>
      <c r="BS56" s="1" t="s">
        <v>182</v>
      </c>
      <c r="BT56" s="1" t="s">
        <v>182</v>
      </c>
      <c r="BU56" s="1" t="s">
        <v>182</v>
      </c>
      <c r="BV56" s="1" t="s">
        <v>182</v>
      </c>
      <c r="BW56" s="1" t="s">
        <v>182</v>
      </c>
      <c r="BX56" s="1" t="s">
        <v>182</v>
      </c>
      <c r="BY56" s="1" t="s">
        <v>182</v>
      </c>
      <c r="BZ56" s="1" t="s">
        <v>182</v>
      </c>
      <c r="CA56" s="1" t="s">
        <v>182</v>
      </c>
      <c r="CB56" s="1" t="s">
        <v>182</v>
      </c>
    </row>
    <row r="57" spans="1:80">
      <c r="A57" s="1">
        <v>55</v>
      </c>
      <c r="B57" s="1" t="b">
        <v>0</v>
      </c>
      <c r="C57" s="1" t="s">
        <v>52</v>
      </c>
      <c r="D57" s="1">
        <v>0.77905000000000002</v>
      </c>
      <c r="E57" s="1">
        <v>0.25297999999999998</v>
      </c>
      <c r="F57" s="1">
        <v>0.72721000000000002</v>
      </c>
      <c r="G57" s="1" t="s">
        <v>182</v>
      </c>
      <c r="H57" s="1" t="s">
        <v>182</v>
      </c>
      <c r="I57" s="1" t="s">
        <v>182</v>
      </c>
      <c r="J57" s="1" t="s">
        <v>182</v>
      </c>
      <c r="K57" s="1" t="s">
        <v>182</v>
      </c>
      <c r="L57" s="1" t="s">
        <v>182</v>
      </c>
      <c r="M57" s="1" t="s">
        <v>182</v>
      </c>
      <c r="N57" s="1" t="s">
        <v>182</v>
      </c>
      <c r="O57" s="1" t="s">
        <v>182</v>
      </c>
      <c r="P57" s="1" t="s">
        <v>182</v>
      </c>
      <c r="Q57" s="1" t="s">
        <v>182</v>
      </c>
      <c r="R57" s="1" t="s">
        <v>182</v>
      </c>
      <c r="S57" s="1" t="s">
        <v>182</v>
      </c>
      <c r="T57" s="1" t="s">
        <v>182</v>
      </c>
      <c r="U57" s="1" t="s">
        <v>182</v>
      </c>
      <c r="V57" s="1" t="s">
        <v>182</v>
      </c>
      <c r="W57" s="1" t="s">
        <v>182</v>
      </c>
      <c r="X57" s="1" t="s">
        <v>182</v>
      </c>
      <c r="Y57" s="1" t="s">
        <v>182</v>
      </c>
      <c r="Z57" s="1" t="s">
        <v>182</v>
      </c>
      <c r="AA57" s="1" t="s">
        <v>182</v>
      </c>
      <c r="AB57" s="1" t="s">
        <v>182</v>
      </c>
      <c r="AC57" s="1" t="s">
        <v>182</v>
      </c>
      <c r="AD57" s="1" t="s">
        <v>182</v>
      </c>
      <c r="AE57" s="1" t="s">
        <v>182</v>
      </c>
      <c r="AF57" s="1" t="s">
        <v>182</v>
      </c>
      <c r="AG57" s="1" t="s">
        <v>182</v>
      </c>
      <c r="AH57" s="1" t="s">
        <v>182</v>
      </c>
      <c r="AI57" s="1" t="s">
        <v>182</v>
      </c>
      <c r="AJ57" s="1" t="s">
        <v>182</v>
      </c>
      <c r="AK57" s="1" t="s">
        <v>182</v>
      </c>
      <c r="AL57" s="1" t="s">
        <v>182</v>
      </c>
      <c r="AM57" s="1" t="s">
        <v>182</v>
      </c>
      <c r="AN57" s="1" t="s">
        <v>182</v>
      </c>
      <c r="AO57" s="1" t="s">
        <v>182</v>
      </c>
      <c r="AP57" s="1" t="s">
        <v>182</v>
      </c>
      <c r="AQ57" s="1" t="s">
        <v>182</v>
      </c>
      <c r="AR57" s="1" t="s">
        <v>182</v>
      </c>
      <c r="AS57" s="1" t="s">
        <v>182</v>
      </c>
      <c r="AT57" s="1" t="s">
        <v>182</v>
      </c>
      <c r="AU57" s="1" t="s">
        <v>182</v>
      </c>
      <c r="AV57" s="1" t="s">
        <v>182</v>
      </c>
      <c r="AW57" s="1" t="s">
        <v>182</v>
      </c>
      <c r="AX57" s="1" t="s">
        <v>182</v>
      </c>
      <c r="AY57" s="1" t="s">
        <v>182</v>
      </c>
      <c r="AZ57" s="1" t="s">
        <v>182</v>
      </c>
      <c r="BA57" s="1" t="s">
        <v>182</v>
      </c>
      <c r="BB57" s="1" t="s">
        <v>182</v>
      </c>
      <c r="BC57" s="1" t="s">
        <v>182</v>
      </c>
      <c r="BD57" s="1" t="s">
        <v>182</v>
      </c>
      <c r="BE57" s="1" t="s">
        <v>182</v>
      </c>
      <c r="BF57" s="1" t="s">
        <v>182</v>
      </c>
      <c r="BG57" s="1" t="s">
        <v>182</v>
      </c>
      <c r="BH57" s="1" t="s">
        <v>182</v>
      </c>
      <c r="BI57" s="1" t="s">
        <v>182</v>
      </c>
      <c r="BJ57" s="1" t="s">
        <v>182</v>
      </c>
      <c r="BK57" s="1" t="s">
        <v>182</v>
      </c>
      <c r="BL57" s="1" t="s">
        <v>182</v>
      </c>
      <c r="BM57" s="1" t="s">
        <v>182</v>
      </c>
      <c r="BN57" s="1" t="s">
        <v>182</v>
      </c>
      <c r="BO57" s="1" t="s">
        <v>182</v>
      </c>
      <c r="BP57" s="1" t="s">
        <v>182</v>
      </c>
      <c r="BQ57" s="1" t="s">
        <v>182</v>
      </c>
      <c r="BR57" s="1" t="s">
        <v>182</v>
      </c>
      <c r="BS57" s="1" t="s">
        <v>182</v>
      </c>
      <c r="BT57" s="1" t="s">
        <v>182</v>
      </c>
      <c r="BU57" s="1" t="s">
        <v>182</v>
      </c>
      <c r="BV57" s="1" t="s">
        <v>182</v>
      </c>
      <c r="BW57" s="1" t="s">
        <v>182</v>
      </c>
      <c r="BX57" s="1" t="s">
        <v>182</v>
      </c>
      <c r="BY57" s="1" t="s">
        <v>182</v>
      </c>
      <c r="BZ57" s="1" t="s">
        <v>182</v>
      </c>
      <c r="CA57" s="1" t="s">
        <v>182</v>
      </c>
      <c r="CB57" s="1" t="s">
        <v>182</v>
      </c>
    </row>
    <row r="58" spans="1:80">
      <c r="A58" s="1">
        <v>56</v>
      </c>
      <c r="B58" s="1" t="b">
        <v>0</v>
      </c>
      <c r="C58" s="1" t="s">
        <v>52</v>
      </c>
      <c r="D58" s="1">
        <v>0.85248999999999997</v>
      </c>
      <c r="E58" s="1">
        <v>2.613E-2</v>
      </c>
      <c r="F58" s="1">
        <v>0.48799999999999999</v>
      </c>
      <c r="G58" s="1" t="s">
        <v>182</v>
      </c>
      <c r="H58" s="1" t="s">
        <v>182</v>
      </c>
      <c r="I58" s="1" t="s">
        <v>182</v>
      </c>
      <c r="J58" s="1" t="s">
        <v>182</v>
      </c>
      <c r="K58" s="1" t="s">
        <v>182</v>
      </c>
      <c r="L58" s="1" t="s">
        <v>182</v>
      </c>
      <c r="M58" s="1" t="s">
        <v>182</v>
      </c>
      <c r="N58" s="1" t="s">
        <v>182</v>
      </c>
      <c r="O58" s="1" t="s">
        <v>182</v>
      </c>
      <c r="P58" s="1" t="s">
        <v>182</v>
      </c>
      <c r="Q58" s="1" t="s">
        <v>182</v>
      </c>
      <c r="R58" s="1" t="s">
        <v>182</v>
      </c>
      <c r="S58" s="1" t="s">
        <v>182</v>
      </c>
      <c r="T58" s="1" t="s">
        <v>182</v>
      </c>
      <c r="U58" s="1" t="s">
        <v>182</v>
      </c>
      <c r="V58" s="1" t="s">
        <v>182</v>
      </c>
      <c r="W58" s="1" t="s">
        <v>182</v>
      </c>
      <c r="X58" s="1" t="s">
        <v>182</v>
      </c>
      <c r="Y58" s="1" t="s">
        <v>182</v>
      </c>
      <c r="Z58" s="1" t="s">
        <v>182</v>
      </c>
      <c r="AA58" s="1" t="s">
        <v>182</v>
      </c>
      <c r="AB58" s="1" t="s">
        <v>182</v>
      </c>
      <c r="AC58" s="1" t="s">
        <v>182</v>
      </c>
      <c r="AD58" s="1" t="s">
        <v>182</v>
      </c>
      <c r="AE58" s="1" t="s">
        <v>182</v>
      </c>
      <c r="AF58" s="1" t="s">
        <v>182</v>
      </c>
      <c r="AG58" s="1" t="s">
        <v>182</v>
      </c>
      <c r="AH58" s="1" t="s">
        <v>182</v>
      </c>
      <c r="AI58" s="1" t="s">
        <v>182</v>
      </c>
      <c r="AJ58" s="1" t="s">
        <v>182</v>
      </c>
      <c r="AK58" s="1" t="s">
        <v>182</v>
      </c>
      <c r="AL58" s="1" t="s">
        <v>182</v>
      </c>
      <c r="AM58" s="1" t="s">
        <v>182</v>
      </c>
      <c r="AN58" s="1" t="s">
        <v>182</v>
      </c>
      <c r="AO58" s="1" t="s">
        <v>182</v>
      </c>
      <c r="AP58" s="1" t="s">
        <v>182</v>
      </c>
      <c r="AQ58" s="1" t="s">
        <v>182</v>
      </c>
      <c r="AR58" s="1" t="s">
        <v>182</v>
      </c>
      <c r="AS58" s="1" t="s">
        <v>182</v>
      </c>
      <c r="AT58" s="1" t="s">
        <v>182</v>
      </c>
      <c r="AU58" s="1" t="s">
        <v>182</v>
      </c>
      <c r="AV58" s="1" t="s">
        <v>182</v>
      </c>
      <c r="AW58" s="1" t="s">
        <v>182</v>
      </c>
      <c r="AX58" s="1" t="s">
        <v>182</v>
      </c>
      <c r="AY58" s="1" t="s">
        <v>182</v>
      </c>
      <c r="AZ58" s="1" t="s">
        <v>182</v>
      </c>
      <c r="BA58" s="1" t="s">
        <v>182</v>
      </c>
      <c r="BB58" s="1" t="s">
        <v>182</v>
      </c>
      <c r="BC58" s="1" t="s">
        <v>182</v>
      </c>
      <c r="BD58" s="1" t="s">
        <v>182</v>
      </c>
      <c r="BE58" s="1" t="s">
        <v>182</v>
      </c>
      <c r="BF58" s="1" t="s">
        <v>182</v>
      </c>
      <c r="BG58" s="1" t="s">
        <v>182</v>
      </c>
      <c r="BH58" s="1" t="s">
        <v>182</v>
      </c>
      <c r="BI58" s="1" t="s">
        <v>182</v>
      </c>
      <c r="BJ58" s="1" t="s">
        <v>182</v>
      </c>
      <c r="BK58" s="1" t="s">
        <v>182</v>
      </c>
      <c r="BL58" s="1" t="s">
        <v>182</v>
      </c>
      <c r="BM58" s="1" t="s">
        <v>182</v>
      </c>
      <c r="BN58" s="1" t="s">
        <v>182</v>
      </c>
      <c r="BO58" s="1" t="s">
        <v>182</v>
      </c>
      <c r="BP58" s="1" t="s">
        <v>182</v>
      </c>
      <c r="BQ58" s="1" t="s">
        <v>182</v>
      </c>
      <c r="BR58" s="1" t="s">
        <v>182</v>
      </c>
      <c r="BS58" s="1" t="s">
        <v>182</v>
      </c>
      <c r="BT58" s="1" t="s">
        <v>182</v>
      </c>
      <c r="BU58" s="1" t="s">
        <v>182</v>
      </c>
      <c r="BV58" s="1" t="s">
        <v>182</v>
      </c>
      <c r="BW58" s="1" t="s">
        <v>182</v>
      </c>
      <c r="BX58" s="1" t="s">
        <v>182</v>
      </c>
      <c r="BY58" s="1" t="s">
        <v>182</v>
      </c>
      <c r="BZ58" s="1" t="s">
        <v>182</v>
      </c>
      <c r="CA58" s="1" t="s">
        <v>182</v>
      </c>
      <c r="CB58" s="1" t="s">
        <v>182</v>
      </c>
    </row>
    <row r="59" spans="1:80">
      <c r="A59" s="1">
        <v>57</v>
      </c>
      <c r="B59" s="1" t="b">
        <v>0</v>
      </c>
      <c r="C59" s="1" t="s">
        <v>52</v>
      </c>
      <c r="D59" s="1">
        <v>0.71819999999999995</v>
      </c>
      <c r="E59" s="1">
        <v>0.21163000000000001</v>
      </c>
      <c r="F59" s="1">
        <v>0.71704000000000001</v>
      </c>
      <c r="G59" s="1">
        <v>6</v>
      </c>
      <c r="H59" s="1">
        <v>6</v>
      </c>
      <c r="I59" s="1">
        <v>11</v>
      </c>
      <c r="J59" s="1">
        <v>434.18790959551683</v>
      </c>
      <c r="K59" s="1">
        <v>483.76772751491126</v>
      </c>
      <c r="L59" s="1">
        <v>551.18911241779028</v>
      </c>
      <c r="M59" s="1">
        <v>4.6110200212233927</v>
      </c>
      <c r="N59" s="1">
        <v>4.5790760256129364</v>
      </c>
      <c r="O59" s="1">
        <v>4.5564661915499665</v>
      </c>
      <c r="P59" s="1">
        <v>4.7691260198587956E-4</v>
      </c>
      <c r="Q59" s="1">
        <v>3.0167629416547254E-4</v>
      </c>
      <c r="R59" s="1">
        <v>2.624640138038892E-4</v>
      </c>
      <c r="S59" s="1">
        <v>0.74486060475612303</v>
      </c>
      <c r="T59" s="1">
        <v>0.77119871055513667</v>
      </c>
      <c r="U59" s="1">
        <v>0.78756996896423626</v>
      </c>
      <c r="V59" s="1">
        <v>7.7</v>
      </c>
      <c r="W59" s="1">
        <v>8.8000000000000007</v>
      </c>
      <c r="X59" s="1">
        <v>10.45</v>
      </c>
      <c r="Y59" s="1">
        <v>0.31000000000000022</v>
      </c>
      <c r="Z59" s="1">
        <v>0.33300000000000024</v>
      </c>
      <c r="AA59" s="1">
        <v>0.35000000000000026</v>
      </c>
      <c r="AB59" s="1">
        <v>137</v>
      </c>
      <c r="AC59" s="1">
        <v>2.0009778467793162E-4</v>
      </c>
      <c r="AD59" s="1">
        <v>8011756.6593860639</v>
      </c>
      <c r="AE59" s="1">
        <v>11.788093991684747</v>
      </c>
      <c r="AF59" s="1">
        <v>3.2963972894963649</v>
      </c>
      <c r="AG59" s="1">
        <v>2.3306175757289527E-4</v>
      </c>
      <c r="AH59" s="1">
        <v>9331608</v>
      </c>
      <c r="AI59" s="1">
        <v>70694</v>
      </c>
      <c r="AJ59" s="1">
        <v>0.11094149514337565</v>
      </c>
      <c r="AK59" s="1">
        <v>566373.48561449023</v>
      </c>
      <c r="AL59" s="1">
        <v>2611619.5596708478</v>
      </c>
      <c r="AM59" s="1">
        <v>32344</v>
      </c>
      <c r="AN59" s="1">
        <v>38461</v>
      </c>
      <c r="AO59" s="1">
        <v>60140</v>
      </c>
      <c r="AP59" s="1">
        <v>0.9007142857142858</v>
      </c>
      <c r="AQ59" s="1">
        <v>0.9007142857142858</v>
      </c>
      <c r="AR59" s="1">
        <v>0.9007142857142858</v>
      </c>
      <c r="AS59" s="1">
        <v>0.43684210526315792</v>
      </c>
      <c r="AT59" s="1">
        <v>0.5</v>
      </c>
      <c r="AU59" s="1">
        <v>0.58947368421052626</v>
      </c>
      <c r="AV59" s="1">
        <v>166</v>
      </c>
      <c r="AW59" s="1">
        <v>190</v>
      </c>
      <c r="AX59" s="1">
        <v>224</v>
      </c>
      <c r="AY59" s="1">
        <v>60</v>
      </c>
      <c r="AZ59" s="1">
        <v>74</v>
      </c>
      <c r="BA59" s="1">
        <v>126</v>
      </c>
      <c r="BB59" s="1">
        <v>31769849.999999996</v>
      </c>
      <c r="BC59" s="1">
        <v>37336319.999999993</v>
      </c>
      <c r="BD59" s="1">
        <v>57064210</v>
      </c>
      <c r="BE59" s="1">
        <v>1600</v>
      </c>
      <c r="BF59" s="1">
        <v>1830</v>
      </c>
      <c r="BG59" s="1">
        <v>1600</v>
      </c>
      <c r="BH59" s="1">
        <v>11.525647118986045</v>
      </c>
      <c r="BI59" s="1">
        <v>481.74573932408668</v>
      </c>
      <c r="BJ59" s="1">
        <v>5.5</v>
      </c>
      <c r="BK59" s="1">
        <v>5.36</v>
      </c>
      <c r="BL59" s="1">
        <v>5.95</v>
      </c>
      <c r="BM59" s="1">
        <v>1.44</v>
      </c>
      <c r="BN59" s="1">
        <v>1.39</v>
      </c>
      <c r="BO59" s="1">
        <v>1.69</v>
      </c>
      <c r="BP59" s="1">
        <v>9.34</v>
      </c>
      <c r="BQ59" s="1">
        <v>8.82</v>
      </c>
      <c r="BR59" s="1">
        <v>8.7200000000000006</v>
      </c>
      <c r="BS59" s="1">
        <v>70</v>
      </c>
      <c r="BT59" s="1">
        <v>76.400000000000006</v>
      </c>
      <c r="BU59" s="1">
        <v>108.2</v>
      </c>
      <c r="BV59" s="1">
        <v>11.525647118986045</v>
      </c>
      <c r="BW59" s="1">
        <v>3.2963972894963649</v>
      </c>
      <c r="BX59" s="1">
        <v>52</v>
      </c>
      <c r="BY59" s="1">
        <v>14</v>
      </c>
      <c r="BZ59" s="1">
        <v>0.31000000000000022</v>
      </c>
      <c r="CA59" s="1">
        <v>0.33300000000000024</v>
      </c>
      <c r="CB59" s="1">
        <v>0.35000000000000026</v>
      </c>
    </row>
    <row r="60" spans="1:80">
      <c r="A60" s="1">
        <v>58</v>
      </c>
      <c r="B60" s="1" t="b">
        <v>0</v>
      </c>
      <c r="C60" s="1" t="s">
        <v>52</v>
      </c>
      <c r="D60" s="1">
        <v>1</v>
      </c>
      <c r="E60" s="1">
        <v>0.77347999999999995</v>
      </c>
      <c r="F60" s="1">
        <v>0</v>
      </c>
      <c r="G60" s="1" t="s">
        <v>182</v>
      </c>
      <c r="H60" s="1" t="s">
        <v>182</v>
      </c>
      <c r="I60" s="1" t="s">
        <v>182</v>
      </c>
      <c r="J60" s="1" t="s">
        <v>182</v>
      </c>
      <c r="K60" s="1" t="s">
        <v>182</v>
      </c>
      <c r="L60" s="1" t="s">
        <v>182</v>
      </c>
      <c r="M60" s="1" t="s">
        <v>182</v>
      </c>
      <c r="N60" s="1" t="s">
        <v>182</v>
      </c>
      <c r="O60" s="1" t="s">
        <v>182</v>
      </c>
      <c r="P60" s="1" t="s">
        <v>182</v>
      </c>
      <c r="Q60" s="1" t="s">
        <v>182</v>
      </c>
      <c r="R60" s="1" t="s">
        <v>182</v>
      </c>
      <c r="S60" s="1" t="s">
        <v>182</v>
      </c>
      <c r="T60" s="1" t="s">
        <v>182</v>
      </c>
      <c r="U60" s="1" t="s">
        <v>182</v>
      </c>
      <c r="V60" s="1" t="s">
        <v>182</v>
      </c>
      <c r="W60" s="1" t="s">
        <v>182</v>
      </c>
      <c r="X60" s="1" t="s">
        <v>182</v>
      </c>
      <c r="Y60" s="1" t="s">
        <v>182</v>
      </c>
      <c r="Z60" s="1" t="s">
        <v>182</v>
      </c>
      <c r="AA60" s="1" t="s">
        <v>182</v>
      </c>
      <c r="AB60" s="1" t="s">
        <v>182</v>
      </c>
      <c r="AC60" s="1" t="s">
        <v>182</v>
      </c>
      <c r="AD60" s="1" t="s">
        <v>182</v>
      </c>
      <c r="AE60" s="1" t="s">
        <v>182</v>
      </c>
      <c r="AF60" s="1" t="s">
        <v>182</v>
      </c>
      <c r="AG60" s="1" t="s">
        <v>182</v>
      </c>
      <c r="AH60" s="1" t="s">
        <v>182</v>
      </c>
      <c r="AI60" s="1" t="s">
        <v>182</v>
      </c>
      <c r="AJ60" s="1" t="s">
        <v>182</v>
      </c>
      <c r="AK60" s="1" t="s">
        <v>182</v>
      </c>
      <c r="AL60" s="1" t="s">
        <v>182</v>
      </c>
      <c r="AM60" s="1" t="s">
        <v>182</v>
      </c>
      <c r="AN60" s="1" t="s">
        <v>182</v>
      </c>
      <c r="AO60" s="1" t="s">
        <v>182</v>
      </c>
      <c r="AP60" s="1" t="s">
        <v>182</v>
      </c>
      <c r="AQ60" s="1" t="s">
        <v>182</v>
      </c>
      <c r="AR60" s="1" t="s">
        <v>182</v>
      </c>
      <c r="AS60" s="1" t="s">
        <v>182</v>
      </c>
      <c r="AT60" s="1" t="s">
        <v>182</v>
      </c>
      <c r="AU60" s="1" t="s">
        <v>182</v>
      </c>
      <c r="AV60" s="1" t="s">
        <v>182</v>
      </c>
      <c r="AW60" s="1" t="s">
        <v>182</v>
      </c>
      <c r="AX60" s="1" t="s">
        <v>182</v>
      </c>
      <c r="AY60" s="1" t="s">
        <v>182</v>
      </c>
      <c r="AZ60" s="1" t="s">
        <v>182</v>
      </c>
      <c r="BA60" s="1" t="s">
        <v>182</v>
      </c>
      <c r="BB60" s="1" t="s">
        <v>182</v>
      </c>
      <c r="BC60" s="1" t="s">
        <v>182</v>
      </c>
      <c r="BD60" s="1" t="s">
        <v>182</v>
      </c>
      <c r="BE60" s="1" t="s">
        <v>182</v>
      </c>
      <c r="BF60" s="1" t="s">
        <v>182</v>
      </c>
      <c r="BG60" s="1" t="s">
        <v>182</v>
      </c>
      <c r="BH60" s="1" t="s">
        <v>182</v>
      </c>
      <c r="BI60" s="1" t="s">
        <v>182</v>
      </c>
      <c r="BJ60" s="1" t="s">
        <v>182</v>
      </c>
      <c r="BK60" s="1" t="s">
        <v>182</v>
      </c>
      <c r="BL60" s="1" t="s">
        <v>182</v>
      </c>
      <c r="BM60" s="1" t="s">
        <v>182</v>
      </c>
      <c r="BN60" s="1" t="s">
        <v>182</v>
      </c>
      <c r="BO60" s="1" t="s">
        <v>182</v>
      </c>
      <c r="BP60" s="1" t="s">
        <v>182</v>
      </c>
      <c r="BQ60" s="1" t="s">
        <v>182</v>
      </c>
      <c r="BR60" s="1" t="s">
        <v>182</v>
      </c>
      <c r="BS60" s="1" t="s">
        <v>182</v>
      </c>
      <c r="BT60" s="1" t="s">
        <v>182</v>
      </c>
      <c r="BU60" s="1" t="s">
        <v>182</v>
      </c>
      <c r="BV60" s="1" t="s">
        <v>182</v>
      </c>
      <c r="BW60" s="1" t="s">
        <v>182</v>
      </c>
      <c r="BX60" s="1" t="s">
        <v>182</v>
      </c>
      <c r="BY60" s="1" t="s">
        <v>182</v>
      </c>
      <c r="BZ60" s="1" t="s">
        <v>182</v>
      </c>
      <c r="CA60" s="1" t="s">
        <v>182</v>
      </c>
      <c r="CB60" s="1" t="s">
        <v>182</v>
      </c>
    </row>
    <row r="61" spans="1:80">
      <c r="A61" s="1">
        <v>59</v>
      </c>
      <c r="B61" s="1" t="b">
        <v>0</v>
      </c>
      <c r="C61" s="1" t="s">
        <v>52</v>
      </c>
      <c r="D61" s="1">
        <v>0.64700999999999997</v>
      </c>
      <c r="E61" s="1">
        <v>0.40788000000000002</v>
      </c>
      <c r="F61" s="1">
        <v>0.88946999999999998</v>
      </c>
      <c r="G61" s="1" t="s">
        <v>182</v>
      </c>
      <c r="H61" s="1" t="s">
        <v>182</v>
      </c>
      <c r="I61" s="1" t="s">
        <v>182</v>
      </c>
      <c r="J61" s="1" t="s">
        <v>182</v>
      </c>
      <c r="K61" s="1" t="s">
        <v>182</v>
      </c>
      <c r="L61" s="1" t="s">
        <v>182</v>
      </c>
      <c r="M61" s="1" t="s">
        <v>182</v>
      </c>
      <c r="N61" s="1" t="s">
        <v>182</v>
      </c>
      <c r="O61" s="1" t="s">
        <v>182</v>
      </c>
      <c r="P61" s="1" t="s">
        <v>182</v>
      </c>
      <c r="Q61" s="1" t="s">
        <v>182</v>
      </c>
      <c r="R61" s="1" t="s">
        <v>182</v>
      </c>
      <c r="S61" s="1" t="s">
        <v>182</v>
      </c>
      <c r="T61" s="1" t="s">
        <v>182</v>
      </c>
      <c r="U61" s="1" t="s">
        <v>182</v>
      </c>
      <c r="V61" s="1" t="s">
        <v>182</v>
      </c>
      <c r="W61" s="1" t="s">
        <v>182</v>
      </c>
      <c r="X61" s="1" t="s">
        <v>182</v>
      </c>
      <c r="Y61" s="1" t="s">
        <v>182</v>
      </c>
      <c r="Z61" s="1" t="s">
        <v>182</v>
      </c>
      <c r="AA61" s="1" t="s">
        <v>182</v>
      </c>
      <c r="AB61" s="1" t="s">
        <v>182</v>
      </c>
      <c r="AC61" s="1" t="s">
        <v>182</v>
      </c>
      <c r="AD61" s="1" t="s">
        <v>182</v>
      </c>
      <c r="AE61" s="1" t="s">
        <v>182</v>
      </c>
      <c r="AF61" s="1" t="s">
        <v>182</v>
      </c>
      <c r="AG61" s="1" t="s">
        <v>182</v>
      </c>
      <c r="AH61" s="1" t="s">
        <v>182</v>
      </c>
      <c r="AI61" s="1" t="s">
        <v>182</v>
      </c>
      <c r="AJ61" s="1" t="s">
        <v>182</v>
      </c>
      <c r="AK61" s="1" t="s">
        <v>182</v>
      </c>
      <c r="AL61" s="1" t="s">
        <v>182</v>
      </c>
      <c r="AM61" s="1" t="s">
        <v>182</v>
      </c>
      <c r="AN61" s="1" t="s">
        <v>182</v>
      </c>
      <c r="AO61" s="1" t="s">
        <v>182</v>
      </c>
      <c r="AP61" s="1" t="s">
        <v>182</v>
      </c>
      <c r="AQ61" s="1" t="s">
        <v>182</v>
      </c>
      <c r="AR61" s="1" t="s">
        <v>182</v>
      </c>
      <c r="AS61" s="1" t="s">
        <v>182</v>
      </c>
      <c r="AT61" s="1" t="s">
        <v>182</v>
      </c>
      <c r="AU61" s="1" t="s">
        <v>182</v>
      </c>
      <c r="AV61" s="1" t="s">
        <v>182</v>
      </c>
      <c r="AW61" s="1" t="s">
        <v>182</v>
      </c>
      <c r="AX61" s="1" t="s">
        <v>182</v>
      </c>
      <c r="AY61" s="1" t="s">
        <v>182</v>
      </c>
      <c r="AZ61" s="1" t="s">
        <v>182</v>
      </c>
      <c r="BA61" s="1" t="s">
        <v>182</v>
      </c>
      <c r="BB61" s="1" t="s">
        <v>182</v>
      </c>
      <c r="BC61" s="1" t="s">
        <v>182</v>
      </c>
      <c r="BD61" s="1" t="s">
        <v>182</v>
      </c>
      <c r="BE61" s="1" t="s">
        <v>182</v>
      </c>
      <c r="BF61" s="1" t="s">
        <v>182</v>
      </c>
      <c r="BG61" s="1" t="s">
        <v>182</v>
      </c>
      <c r="BH61" s="1" t="s">
        <v>182</v>
      </c>
      <c r="BI61" s="1" t="s">
        <v>182</v>
      </c>
      <c r="BJ61" s="1" t="s">
        <v>182</v>
      </c>
      <c r="BK61" s="1" t="s">
        <v>182</v>
      </c>
      <c r="BL61" s="1" t="s">
        <v>182</v>
      </c>
      <c r="BM61" s="1" t="s">
        <v>182</v>
      </c>
      <c r="BN61" s="1" t="s">
        <v>182</v>
      </c>
      <c r="BO61" s="1" t="s">
        <v>182</v>
      </c>
      <c r="BP61" s="1" t="s">
        <v>182</v>
      </c>
      <c r="BQ61" s="1" t="s">
        <v>182</v>
      </c>
      <c r="BR61" s="1" t="s">
        <v>182</v>
      </c>
      <c r="BS61" s="1" t="s">
        <v>182</v>
      </c>
      <c r="BT61" s="1" t="s">
        <v>182</v>
      </c>
      <c r="BU61" s="1" t="s">
        <v>182</v>
      </c>
      <c r="BV61" s="1" t="s">
        <v>182</v>
      </c>
      <c r="BW61" s="1" t="s">
        <v>182</v>
      </c>
      <c r="BX61" s="1" t="s">
        <v>182</v>
      </c>
      <c r="BY61" s="1" t="s">
        <v>182</v>
      </c>
      <c r="BZ61" s="1" t="s">
        <v>182</v>
      </c>
      <c r="CA61" s="1" t="s">
        <v>182</v>
      </c>
      <c r="CB61" s="1" t="s">
        <v>182</v>
      </c>
    </row>
    <row r="62" spans="1:80">
      <c r="A62" s="1">
        <v>60</v>
      </c>
      <c r="B62" s="1" t="b">
        <v>0</v>
      </c>
      <c r="C62" s="1" t="s">
        <v>52</v>
      </c>
      <c r="D62" s="1">
        <v>0.90912999999999999</v>
      </c>
      <c r="E62" s="1">
        <v>0.96375999999999995</v>
      </c>
      <c r="F62" s="1">
        <v>0.75785999999999998</v>
      </c>
      <c r="G62" s="1" t="s">
        <v>182</v>
      </c>
      <c r="H62" s="1" t="s">
        <v>182</v>
      </c>
      <c r="I62" s="1" t="s">
        <v>182</v>
      </c>
      <c r="J62" s="1" t="s">
        <v>182</v>
      </c>
      <c r="K62" s="1" t="s">
        <v>182</v>
      </c>
      <c r="L62" s="1" t="s">
        <v>182</v>
      </c>
      <c r="M62" s="1" t="s">
        <v>182</v>
      </c>
      <c r="N62" s="1" t="s">
        <v>182</v>
      </c>
      <c r="O62" s="1" t="s">
        <v>182</v>
      </c>
      <c r="P62" s="1" t="s">
        <v>182</v>
      </c>
      <c r="Q62" s="1" t="s">
        <v>182</v>
      </c>
      <c r="R62" s="1" t="s">
        <v>182</v>
      </c>
      <c r="S62" s="1" t="s">
        <v>182</v>
      </c>
      <c r="T62" s="1" t="s">
        <v>182</v>
      </c>
      <c r="U62" s="1" t="s">
        <v>182</v>
      </c>
      <c r="V62" s="1" t="s">
        <v>182</v>
      </c>
      <c r="W62" s="1" t="s">
        <v>182</v>
      </c>
      <c r="X62" s="1" t="s">
        <v>182</v>
      </c>
      <c r="Y62" s="1" t="s">
        <v>182</v>
      </c>
      <c r="Z62" s="1" t="s">
        <v>182</v>
      </c>
      <c r="AA62" s="1" t="s">
        <v>182</v>
      </c>
      <c r="AB62" s="1" t="s">
        <v>182</v>
      </c>
      <c r="AC62" s="1" t="s">
        <v>182</v>
      </c>
      <c r="AD62" s="1" t="s">
        <v>182</v>
      </c>
      <c r="AE62" s="1" t="s">
        <v>182</v>
      </c>
      <c r="AF62" s="1" t="s">
        <v>182</v>
      </c>
      <c r="AG62" s="1" t="s">
        <v>182</v>
      </c>
      <c r="AH62" s="1" t="s">
        <v>182</v>
      </c>
      <c r="AI62" s="1" t="s">
        <v>182</v>
      </c>
      <c r="AJ62" s="1" t="s">
        <v>182</v>
      </c>
      <c r="AK62" s="1" t="s">
        <v>182</v>
      </c>
      <c r="AL62" s="1" t="s">
        <v>182</v>
      </c>
      <c r="AM62" s="1" t="s">
        <v>182</v>
      </c>
      <c r="AN62" s="1" t="s">
        <v>182</v>
      </c>
      <c r="AO62" s="1" t="s">
        <v>182</v>
      </c>
      <c r="AP62" s="1" t="s">
        <v>182</v>
      </c>
      <c r="AQ62" s="1" t="s">
        <v>182</v>
      </c>
      <c r="AR62" s="1" t="s">
        <v>182</v>
      </c>
      <c r="AS62" s="1" t="s">
        <v>182</v>
      </c>
      <c r="AT62" s="1" t="s">
        <v>182</v>
      </c>
      <c r="AU62" s="1" t="s">
        <v>182</v>
      </c>
      <c r="AV62" s="1" t="s">
        <v>182</v>
      </c>
      <c r="AW62" s="1" t="s">
        <v>182</v>
      </c>
      <c r="AX62" s="1" t="s">
        <v>182</v>
      </c>
      <c r="AY62" s="1" t="s">
        <v>182</v>
      </c>
      <c r="AZ62" s="1" t="s">
        <v>182</v>
      </c>
      <c r="BA62" s="1" t="s">
        <v>182</v>
      </c>
      <c r="BB62" s="1" t="s">
        <v>182</v>
      </c>
      <c r="BC62" s="1" t="s">
        <v>182</v>
      </c>
      <c r="BD62" s="1" t="s">
        <v>182</v>
      </c>
      <c r="BE62" s="1" t="s">
        <v>182</v>
      </c>
      <c r="BF62" s="1" t="s">
        <v>182</v>
      </c>
      <c r="BG62" s="1" t="s">
        <v>182</v>
      </c>
      <c r="BH62" s="1" t="s">
        <v>182</v>
      </c>
      <c r="BI62" s="1" t="s">
        <v>182</v>
      </c>
      <c r="BJ62" s="1" t="s">
        <v>182</v>
      </c>
      <c r="BK62" s="1" t="s">
        <v>182</v>
      </c>
      <c r="BL62" s="1" t="s">
        <v>182</v>
      </c>
      <c r="BM62" s="1" t="s">
        <v>182</v>
      </c>
      <c r="BN62" s="1" t="s">
        <v>182</v>
      </c>
      <c r="BO62" s="1" t="s">
        <v>182</v>
      </c>
      <c r="BP62" s="1" t="s">
        <v>182</v>
      </c>
      <c r="BQ62" s="1" t="s">
        <v>182</v>
      </c>
      <c r="BR62" s="1" t="s">
        <v>182</v>
      </c>
      <c r="BS62" s="1" t="s">
        <v>182</v>
      </c>
      <c r="BT62" s="1" t="s">
        <v>182</v>
      </c>
      <c r="BU62" s="1" t="s">
        <v>182</v>
      </c>
      <c r="BV62" s="1" t="s">
        <v>182</v>
      </c>
      <c r="BW62" s="1" t="s">
        <v>182</v>
      </c>
      <c r="BX62" s="1" t="s">
        <v>182</v>
      </c>
      <c r="BY62" s="1" t="s">
        <v>182</v>
      </c>
      <c r="BZ62" s="1" t="s">
        <v>182</v>
      </c>
      <c r="CA62" s="1" t="s">
        <v>182</v>
      </c>
      <c r="CB62" s="1" t="s">
        <v>182</v>
      </c>
    </row>
    <row r="63" spans="1:80">
      <c r="A63" s="1">
        <v>61</v>
      </c>
      <c r="B63" s="1" t="b">
        <v>0</v>
      </c>
      <c r="C63" s="1" t="s">
        <v>52</v>
      </c>
      <c r="D63" s="1">
        <v>0.40144000000000002</v>
      </c>
      <c r="E63" s="1">
        <v>0.89712999999999998</v>
      </c>
      <c r="F63" s="1">
        <v>0.12981999999999999</v>
      </c>
      <c r="G63" s="1">
        <v>3</v>
      </c>
      <c r="H63" s="1">
        <v>22</v>
      </c>
      <c r="I63" s="1">
        <v>2</v>
      </c>
      <c r="J63" s="1">
        <v>434.18790959551683</v>
      </c>
      <c r="K63" s="1">
        <v>434.18790959551683</v>
      </c>
      <c r="L63" s="1">
        <v>500.60777175045257</v>
      </c>
      <c r="M63" s="1">
        <v>4.6348929887801233</v>
      </c>
      <c r="N63" s="1">
        <v>4.5774620260465859</v>
      </c>
      <c r="O63" s="1">
        <v>4.5556065086865107</v>
      </c>
      <c r="P63" s="1">
        <v>5.0301205608783235E-4</v>
      </c>
      <c r="Q63" s="1">
        <v>3.5297493662878065E-4</v>
      </c>
      <c r="R63" s="1">
        <v>2.6517507245944245E-4</v>
      </c>
      <c r="S63" s="1">
        <v>0.75553301206946955</v>
      </c>
      <c r="T63" s="1">
        <v>0.71911840920770087</v>
      </c>
      <c r="U63" s="1">
        <v>0.76808645621772231</v>
      </c>
      <c r="V63" s="1">
        <v>7.7</v>
      </c>
      <c r="W63" s="1">
        <v>7.7</v>
      </c>
      <c r="X63" s="1">
        <v>9.1999999999999993</v>
      </c>
      <c r="Y63" s="1">
        <v>0.2930000000000002</v>
      </c>
      <c r="Z63" s="1">
        <v>0.33500000000000024</v>
      </c>
      <c r="AA63" s="1">
        <v>0.35100000000000026</v>
      </c>
      <c r="AB63" s="1">
        <v>129</v>
      </c>
      <c r="AC63" s="1">
        <v>2.1591089306412868E-4</v>
      </c>
      <c r="AD63" s="1">
        <v>7293602.9076366965</v>
      </c>
      <c r="AE63" s="1">
        <v>11.916302113953481</v>
      </c>
      <c r="AF63" s="1">
        <v>4.2883324108552703</v>
      </c>
      <c r="AG63" s="1">
        <v>2.5879421717268138E-4</v>
      </c>
      <c r="AH63" s="1">
        <v>8742228</v>
      </c>
      <c r="AI63" s="1">
        <v>66229</v>
      </c>
      <c r="AJ63" s="1">
        <v>0.1162740539781814</v>
      </c>
      <c r="AK63" s="1">
        <v>510057.76497672871</v>
      </c>
      <c r="AL63" s="1">
        <v>2309302.3868219052</v>
      </c>
      <c r="AM63" s="1">
        <v>25716</v>
      </c>
      <c r="AN63" s="1">
        <v>42506</v>
      </c>
      <c r="AO63" s="1">
        <v>59399</v>
      </c>
      <c r="AP63" s="1">
        <v>0.9007142857142858</v>
      </c>
      <c r="AQ63" s="1">
        <v>0.9007142857142858</v>
      </c>
      <c r="AR63" s="1">
        <v>0.9007142857142858</v>
      </c>
      <c r="AS63" s="1">
        <v>0.43684210526315792</v>
      </c>
      <c r="AT63" s="1">
        <v>0.43684210526315792</v>
      </c>
      <c r="AU63" s="1">
        <v>0.52105263157894732</v>
      </c>
      <c r="AV63" s="1">
        <v>166</v>
      </c>
      <c r="AW63" s="1">
        <v>166</v>
      </c>
      <c r="AX63" s="1">
        <v>198</v>
      </c>
      <c r="AY63" s="1">
        <v>50</v>
      </c>
      <c r="AZ63" s="1">
        <v>75</v>
      </c>
      <c r="BA63" s="1">
        <v>112</v>
      </c>
      <c r="BB63" s="1">
        <v>25738369.999999996</v>
      </c>
      <c r="BC63" s="1">
        <v>41017269.999999993</v>
      </c>
      <c r="BD63" s="1">
        <v>56389900</v>
      </c>
      <c r="BE63" s="1">
        <v>1400</v>
      </c>
      <c r="BF63" s="1">
        <v>1600</v>
      </c>
      <c r="BG63" s="1">
        <v>2200</v>
      </c>
      <c r="BH63" s="1">
        <v>11.154891289517876</v>
      </c>
      <c r="BI63" s="1">
        <v>528.7481587126058</v>
      </c>
      <c r="BJ63" s="1">
        <v>6.2</v>
      </c>
      <c r="BK63" s="1">
        <v>5.33</v>
      </c>
      <c r="BL63" s="1">
        <v>6.2</v>
      </c>
      <c r="BM63" s="1">
        <v>1.17</v>
      </c>
      <c r="BN63" s="1">
        <v>1.47</v>
      </c>
      <c r="BO63" s="1">
        <v>1.65</v>
      </c>
      <c r="BP63" s="1">
        <v>9.3000000000000007</v>
      </c>
      <c r="BQ63" s="1">
        <v>8.2200000000000006</v>
      </c>
      <c r="BR63" s="1">
        <v>8.76</v>
      </c>
      <c r="BS63" s="1">
        <v>52.3</v>
      </c>
      <c r="BT63" s="1">
        <v>121.6</v>
      </c>
      <c r="BU63" s="1">
        <v>120</v>
      </c>
      <c r="BV63" s="1">
        <v>11.154891289517876</v>
      </c>
      <c r="BW63" s="1">
        <v>4.2883324108552703</v>
      </c>
      <c r="BX63" s="1">
        <v>37</v>
      </c>
      <c r="BY63" s="1">
        <v>25</v>
      </c>
      <c r="BZ63" s="1">
        <v>0.2930000000000002</v>
      </c>
      <c r="CA63" s="1">
        <v>0.33500000000000024</v>
      </c>
      <c r="CB63" s="1">
        <v>0.35100000000000026</v>
      </c>
    </row>
    <row r="64" spans="1:80">
      <c r="A64" s="1">
        <v>62</v>
      </c>
      <c r="B64" s="1" t="b">
        <v>0</v>
      </c>
      <c r="C64" s="1" t="s">
        <v>52</v>
      </c>
      <c r="D64" s="1">
        <v>1</v>
      </c>
      <c r="E64" s="1">
        <v>0.15053</v>
      </c>
      <c r="F64" s="1">
        <v>0.63039999999999996</v>
      </c>
      <c r="G64" s="1">
        <v>7</v>
      </c>
      <c r="H64" s="1">
        <v>4</v>
      </c>
      <c r="I64" s="1">
        <v>10</v>
      </c>
      <c r="J64" s="1">
        <v>459.55923147146609</v>
      </c>
      <c r="K64" s="1">
        <v>475.69051146094029</v>
      </c>
      <c r="L64" s="1">
        <v>562.54742792829427</v>
      </c>
      <c r="M64" s="1">
        <v>4.6122758194035134</v>
      </c>
      <c r="N64" s="1">
        <v>4.5662800660483782</v>
      </c>
      <c r="O64" s="1">
        <v>4.5696597899048559</v>
      </c>
      <c r="P64" s="1">
        <v>4.5607305798652285E-4</v>
      </c>
      <c r="Q64" s="1">
        <v>3.1344087296252752E-4</v>
      </c>
      <c r="R64" s="1">
        <v>2.1953076753896536E-4</v>
      </c>
      <c r="S64" s="1">
        <v>0.77319992900698409</v>
      </c>
      <c r="T64" s="1">
        <v>0.7198127707161317</v>
      </c>
      <c r="U64" s="1">
        <v>0.74467827235726503</v>
      </c>
      <c r="V64" s="1">
        <v>8.25</v>
      </c>
      <c r="W64" s="1">
        <v>8.65</v>
      </c>
      <c r="X64" s="1">
        <v>10.75</v>
      </c>
      <c r="Y64" s="1">
        <v>0.30900000000000022</v>
      </c>
      <c r="Z64" s="1">
        <v>0.34300000000000025</v>
      </c>
      <c r="AA64" s="1">
        <v>0.34100000000000025</v>
      </c>
      <c r="AB64" s="1">
        <v>137</v>
      </c>
      <c r="AC64" s="1">
        <v>1.9082965358225009E-4</v>
      </c>
      <c r="AD64" s="1">
        <v>8020162.6868339796</v>
      </c>
      <c r="AE64" s="1">
        <v>11.963429032493895</v>
      </c>
      <c r="AF64" s="1">
        <v>4.5450735325309779</v>
      </c>
      <c r="AG64" s="1">
        <v>2.3628038890755986E-4</v>
      </c>
      <c r="AH64" s="1">
        <v>9930360</v>
      </c>
      <c r="AI64" s="1">
        <v>75230</v>
      </c>
      <c r="AJ64" s="1">
        <v>0.10057257205962107</v>
      </c>
      <c r="AK64" s="1">
        <v>558658.29834757233</v>
      </c>
      <c r="AL64" s="1">
        <v>2485119.639639141</v>
      </c>
      <c r="AM64" s="1">
        <v>31847</v>
      </c>
      <c r="AN64" s="1">
        <v>45891</v>
      </c>
      <c r="AO64" s="1">
        <v>55735</v>
      </c>
      <c r="AP64" s="1">
        <v>0.9007142857142858</v>
      </c>
      <c r="AQ64" s="1">
        <v>0.9007142857142858</v>
      </c>
      <c r="AR64" s="1">
        <v>0.9007142857142858</v>
      </c>
      <c r="AS64" s="1">
        <v>0.46842105263157896</v>
      </c>
      <c r="AT64" s="1">
        <v>0.48947368421052634</v>
      </c>
      <c r="AU64" s="1">
        <v>0.60526315789473684</v>
      </c>
      <c r="AV64" s="1">
        <v>178</v>
      </c>
      <c r="AW64" s="1">
        <v>186</v>
      </c>
      <c r="AX64" s="1">
        <v>230</v>
      </c>
      <c r="AY64" s="1">
        <v>60</v>
      </c>
      <c r="AZ64" s="1">
        <v>90</v>
      </c>
      <c r="BA64" s="1">
        <v>120</v>
      </c>
      <c r="BB64" s="1">
        <v>31317579.999999996</v>
      </c>
      <c r="BC64" s="1">
        <v>44097619.999999993</v>
      </c>
      <c r="BD64" s="1">
        <v>53055660</v>
      </c>
      <c r="BE64" s="1">
        <v>1600</v>
      </c>
      <c r="BF64" s="1">
        <v>1800</v>
      </c>
      <c r="BG64" s="1">
        <v>1800</v>
      </c>
      <c r="BH64" s="1">
        <v>11.611771873638107</v>
      </c>
      <c r="BI64" s="1">
        <v>697.22201930559743</v>
      </c>
      <c r="BJ64" s="1">
        <v>5.8</v>
      </c>
      <c r="BK64" s="1">
        <v>5.0199999999999996</v>
      </c>
      <c r="BL64" s="1">
        <v>6.4</v>
      </c>
      <c r="BM64" s="1">
        <v>1.4</v>
      </c>
      <c r="BN64" s="1">
        <v>1.52</v>
      </c>
      <c r="BO64" s="1">
        <v>1.59</v>
      </c>
      <c r="BP64" s="1">
        <v>8.75</v>
      </c>
      <c r="BQ64" s="1">
        <v>8.07</v>
      </c>
      <c r="BR64" s="1">
        <v>9.35</v>
      </c>
      <c r="BS64" s="1">
        <v>68</v>
      </c>
      <c r="BT64" s="1">
        <v>110.9</v>
      </c>
      <c r="BU64" s="1">
        <v>121.5</v>
      </c>
      <c r="BV64" s="1">
        <v>11.611771873638107</v>
      </c>
      <c r="BW64" s="1">
        <v>4.5450735325309779</v>
      </c>
      <c r="BX64" s="1">
        <v>30</v>
      </c>
      <c r="BY64" s="1">
        <v>30</v>
      </c>
      <c r="BZ64" s="1">
        <v>0.30900000000000022</v>
      </c>
      <c r="CA64" s="1">
        <v>0.34300000000000025</v>
      </c>
      <c r="CB64" s="1">
        <v>0.34100000000000025</v>
      </c>
    </row>
    <row r="65" spans="1:80">
      <c r="A65" s="1">
        <v>63</v>
      </c>
      <c r="B65" s="1" t="b">
        <v>0</v>
      </c>
      <c r="C65" s="1" t="s">
        <v>52</v>
      </c>
      <c r="D65" s="1">
        <v>0.82121</v>
      </c>
      <c r="E65" s="1">
        <v>0.44078000000000001</v>
      </c>
      <c r="F65" s="1">
        <v>0.37119999999999997</v>
      </c>
      <c r="G65" s="1">
        <v>6</v>
      </c>
      <c r="H65" s="1">
        <v>11</v>
      </c>
      <c r="I65" s="1">
        <v>6</v>
      </c>
      <c r="J65" s="1">
        <v>431.50923237293813</v>
      </c>
      <c r="K65" s="1">
        <v>550.26433467518507</v>
      </c>
      <c r="L65" s="1">
        <v>647.17036180505806</v>
      </c>
      <c r="M65" s="1">
        <v>4.6110200212233927</v>
      </c>
      <c r="N65" s="1">
        <v>4.5548372558781534</v>
      </c>
      <c r="O65" s="1">
        <v>4.5589861088269537</v>
      </c>
      <c r="P65" s="1">
        <v>6.4418736229365E-4</v>
      </c>
      <c r="Q65" s="1">
        <v>3.3277740974242936E-4</v>
      </c>
      <c r="R65" s="1">
        <v>2.2250182837398212E-4</v>
      </c>
      <c r="S65" s="1">
        <v>0.74588871209887131</v>
      </c>
      <c r="T65" s="1">
        <v>0.77748336353327796</v>
      </c>
      <c r="U65" s="1">
        <v>0.78704383368376718</v>
      </c>
      <c r="V65" s="1">
        <v>7.65</v>
      </c>
      <c r="W65" s="1">
        <v>10.4</v>
      </c>
      <c r="X65" s="1">
        <v>12.8</v>
      </c>
      <c r="Y65" s="1">
        <v>0.31000000000000022</v>
      </c>
      <c r="Z65" s="1">
        <v>0.35100000000000026</v>
      </c>
      <c r="AA65" s="1">
        <v>0.34900000000000025</v>
      </c>
      <c r="AB65" s="1">
        <v>125</v>
      </c>
      <c r="AC65" s="1">
        <v>2.0129252250863442E-4</v>
      </c>
      <c r="AD65" s="1">
        <v>8546710.5374097191</v>
      </c>
      <c r="AE65" s="1">
        <v>13.270545033919237</v>
      </c>
      <c r="AF65" s="1">
        <v>4.4656410027681988</v>
      </c>
      <c r="AG65" s="1">
        <v>2.4594893253631641E-4</v>
      </c>
      <c r="AH65" s="1">
        <v>10442784.000000002</v>
      </c>
      <c r="AI65" s="1">
        <v>79112</v>
      </c>
      <c r="AJ65" s="1">
        <v>0.11133490932266818</v>
      </c>
      <c r="AK65" s="1">
        <v>536696.77944428206</v>
      </c>
      <c r="AL65" s="1">
        <v>2779285.3705211077</v>
      </c>
      <c r="AM65" s="1">
        <v>32344</v>
      </c>
      <c r="AN65" s="1">
        <v>47689</v>
      </c>
      <c r="AO65" s="1">
        <v>68530</v>
      </c>
      <c r="AP65" s="1">
        <v>0.9007142857142858</v>
      </c>
      <c r="AQ65" s="1">
        <v>0.9007142857142858</v>
      </c>
      <c r="AR65" s="1">
        <v>0.9007142857142858</v>
      </c>
      <c r="AS65" s="1">
        <v>0.43157894736842106</v>
      </c>
      <c r="AT65" s="1">
        <v>0.58421052631578951</v>
      </c>
      <c r="AU65" s="1">
        <v>0.71578947368421053</v>
      </c>
      <c r="AV65" s="1">
        <v>164</v>
      </c>
      <c r="AW65" s="1">
        <v>222</v>
      </c>
      <c r="AX65" s="1">
        <v>272</v>
      </c>
      <c r="AY65" s="1">
        <v>60</v>
      </c>
      <c r="AZ65" s="1">
        <v>100</v>
      </c>
      <c r="BA65" s="1">
        <v>174</v>
      </c>
      <c r="BB65" s="1">
        <v>31769849.999999996</v>
      </c>
      <c r="BC65" s="1">
        <v>45733800</v>
      </c>
      <c r="BD65" s="1">
        <v>64699110.000000007</v>
      </c>
      <c r="BE65" s="1">
        <v>1600</v>
      </c>
      <c r="BF65" s="1">
        <v>1600</v>
      </c>
      <c r="BG65" s="1">
        <v>1550</v>
      </c>
      <c r="BH65" s="1">
        <v>13.317051102994604</v>
      </c>
      <c r="BI65" s="1">
        <v>692.06681384545323</v>
      </c>
      <c r="BJ65" s="1">
        <v>5.5</v>
      </c>
      <c r="BK65" s="1">
        <v>5.84</v>
      </c>
      <c r="BL65" s="1">
        <v>5.3</v>
      </c>
      <c r="BM65" s="1">
        <v>1.44</v>
      </c>
      <c r="BN65" s="1">
        <v>1.59</v>
      </c>
      <c r="BO65" s="1">
        <v>1.57</v>
      </c>
      <c r="BP65" s="1">
        <v>9.34</v>
      </c>
      <c r="BQ65" s="1">
        <v>9.66</v>
      </c>
      <c r="BR65" s="1">
        <v>9.44</v>
      </c>
      <c r="BS65" s="1">
        <v>70</v>
      </c>
      <c r="BT65" s="1">
        <v>95.1</v>
      </c>
      <c r="BU65" s="1">
        <v>124.6</v>
      </c>
      <c r="BV65" s="1">
        <v>13.317051102994604</v>
      </c>
      <c r="BW65" s="1">
        <v>4.4656410027681988</v>
      </c>
      <c r="BX65" s="1">
        <v>74</v>
      </c>
      <c r="BY65" s="1">
        <v>40</v>
      </c>
      <c r="BZ65" s="1">
        <v>0.31000000000000022</v>
      </c>
      <c r="CA65" s="1">
        <v>0.35100000000000026</v>
      </c>
      <c r="CB65" s="1">
        <v>0.34900000000000025</v>
      </c>
    </row>
    <row r="66" spans="1:80">
      <c r="A66" s="1">
        <v>64</v>
      </c>
      <c r="B66" s="1" t="b">
        <v>0</v>
      </c>
      <c r="C66" s="1" t="s">
        <v>52</v>
      </c>
      <c r="D66" s="1">
        <v>0.66320999999999997</v>
      </c>
      <c r="E66" s="1">
        <v>0.10785</v>
      </c>
      <c r="F66" s="1">
        <v>0.78158000000000005</v>
      </c>
      <c r="G66" s="1">
        <v>5</v>
      </c>
      <c r="H66" s="1">
        <v>3</v>
      </c>
      <c r="I66" s="1">
        <v>12</v>
      </c>
      <c r="J66" s="1">
        <v>447.06094882436446</v>
      </c>
      <c r="K66" s="1">
        <v>512.94875709548944</v>
      </c>
      <c r="L66" s="1">
        <v>592.82291055287965</v>
      </c>
      <c r="M66" s="1">
        <v>4.6184746332476987</v>
      </c>
      <c r="N66" s="1">
        <v>4.5559256562029296</v>
      </c>
      <c r="O66" s="1">
        <v>4.5665885686767789</v>
      </c>
      <c r="P66" s="1">
        <v>5.010615977704858E-4</v>
      </c>
      <c r="Q66" s="1">
        <v>2.9402071735598059E-4</v>
      </c>
      <c r="R66" s="1">
        <v>2.1326479568568076E-4</v>
      </c>
      <c r="S66" s="1">
        <v>0.73844338191008285</v>
      </c>
      <c r="T66" s="1">
        <v>0.75969036591953254</v>
      </c>
      <c r="U66" s="1">
        <v>0.74767184977888368</v>
      </c>
      <c r="V66" s="1">
        <v>8</v>
      </c>
      <c r="W66" s="1">
        <v>9.5</v>
      </c>
      <c r="X66" s="1">
        <v>11.5</v>
      </c>
      <c r="Y66" s="1">
        <v>0.30500000000000022</v>
      </c>
      <c r="Z66" s="1">
        <v>0.35000000000000026</v>
      </c>
      <c r="AA66" s="1">
        <v>0.34300000000000025</v>
      </c>
      <c r="AB66" s="1">
        <v>139</v>
      </c>
      <c r="AC66" s="1">
        <v>1.8910631628822689E-4</v>
      </c>
      <c r="AD66" s="1">
        <v>8340511.213125525</v>
      </c>
      <c r="AE66" s="1">
        <v>12.107059134563007</v>
      </c>
      <c r="AF66" s="1">
        <v>4.0826612031177518</v>
      </c>
      <c r="AG66" s="1">
        <v>2.2993292831940441E-4</v>
      </c>
      <c r="AH66" s="1">
        <v>10141164</v>
      </c>
      <c r="AI66" s="1">
        <v>76827</v>
      </c>
      <c r="AJ66" s="1">
        <v>9.9685114374206948E-2</v>
      </c>
      <c r="AK66" s="1">
        <v>574080.45452557434</v>
      </c>
      <c r="AL66" s="1">
        <v>2584921.6011330346</v>
      </c>
      <c r="AM66" s="1">
        <v>31390</v>
      </c>
      <c r="AN66" s="1">
        <v>47152</v>
      </c>
      <c r="AO66" s="1">
        <v>58348</v>
      </c>
      <c r="AP66" s="1">
        <v>0.9007142857142858</v>
      </c>
      <c r="AQ66" s="1">
        <v>0.9007142857142858</v>
      </c>
      <c r="AR66" s="1">
        <v>0.9007142857142858</v>
      </c>
      <c r="AS66" s="1">
        <v>0.45263157894736844</v>
      </c>
      <c r="AT66" s="1">
        <v>0.5368421052631579</v>
      </c>
      <c r="AU66" s="1">
        <v>0.64736842105263159</v>
      </c>
      <c r="AV66" s="1">
        <v>172</v>
      </c>
      <c r="AW66" s="1">
        <v>204</v>
      </c>
      <c r="AX66" s="1">
        <v>246</v>
      </c>
      <c r="AY66" s="1">
        <v>60</v>
      </c>
      <c r="AZ66" s="1">
        <v>92</v>
      </c>
      <c r="BA66" s="1">
        <v>133</v>
      </c>
      <c r="BB66" s="1">
        <v>30901709.999999989</v>
      </c>
      <c r="BC66" s="1">
        <v>45245129.999999993</v>
      </c>
      <c r="BD66" s="1">
        <v>55433490</v>
      </c>
      <c r="BE66" s="1">
        <v>1600</v>
      </c>
      <c r="BF66" s="1">
        <v>2200</v>
      </c>
      <c r="BG66" s="1">
        <v>1950</v>
      </c>
      <c r="BH66" s="1">
        <v>12.087220614044067</v>
      </c>
      <c r="BI66" s="1">
        <v>657.23826720918339</v>
      </c>
      <c r="BJ66" s="1">
        <v>5.9</v>
      </c>
      <c r="BK66" s="1">
        <v>5.71</v>
      </c>
      <c r="BL66" s="1">
        <v>6.2</v>
      </c>
      <c r="BM66" s="1">
        <v>1.47</v>
      </c>
      <c r="BN66" s="1">
        <v>1.51</v>
      </c>
      <c r="BO66" s="1">
        <v>1.7</v>
      </c>
      <c r="BP66" s="1">
        <v>9.34</v>
      </c>
      <c r="BQ66" s="1">
        <v>8.56</v>
      </c>
      <c r="BR66" s="1">
        <v>8.82</v>
      </c>
      <c r="BS66" s="1">
        <v>70</v>
      </c>
      <c r="BT66" s="1">
        <v>96.2</v>
      </c>
      <c r="BU66" s="1">
        <v>114</v>
      </c>
      <c r="BV66" s="1">
        <v>12.087220614044067</v>
      </c>
      <c r="BW66" s="1">
        <v>4.0826612031177518</v>
      </c>
      <c r="BX66" s="1">
        <v>41</v>
      </c>
      <c r="BY66" s="1">
        <v>32</v>
      </c>
      <c r="BZ66" s="1">
        <v>0.30500000000000022</v>
      </c>
      <c r="CA66" s="1">
        <v>0.35000000000000026</v>
      </c>
      <c r="CB66" s="1">
        <v>0.34300000000000025</v>
      </c>
    </row>
    <row r="67" spans="1:80">
      <c r="A67" s="1">
        <v>65</v>
      </c>
      <c r="B67" s="1" t="b">
        <v>0</v>
      </c>
      <c r="C67" s="1" t="s">
        <v>52</v>
      </c>
      <c r="D67" s="1">
        <v>0.81232000000000004</v>
      </c>
      <c r="E67" s="1">
        <v>0.62802999999999998</v>
      </c>
      <c r="F67" s="1">
        <v>0.76163000000000003</v>
      </c>
      <c r="G67" s="1">
        <v>6</v>
      </c>
      <c r="H67" s="1">
        <v>16</v>
      </c>
      <c r="I67" s="1">
        <v>12</v>
      </c>
      <c r="J67" s="1">
        <v>434.18790959551683</v>
      </c>
      <c r="K67" s="1">
        <v>558.73099906932555</v>
      </c>
      <c r="L67" s="1">
        <v>589.03930538126144</v>
      </c>
      <c r="M67" s="1">
        <v>4.6110200212233927</v>
      </c>
      <c r="N67" s="1">
        <v>4.5506655398390832</v>
      </c>
      <c r="O67" s="1">
        <v>4.5665885686767789</v>
      </c>
      <c r="P67" s="1">
        <v>6.3843626276057169E-4</v>
      </c>
      <c r="Q67" s="1">
        <v>2.5321614104205722E-4</v>
      </c>
      <c r="R67" s="1">
        <v>2.3245001824405588E-4</v>
      </c>
      <c r="S67" s="1">
        <v>0.74278915914446075</v>
      </c>
      <c r="T67" s="1">
        <v>0.73435027675171172</v>
      </c>
      <c r="U67" s="1">
        <v>0.74709165150507206</v>
      </c>
      <c r="V67" s="1">
        <v>7.7</v>
      </c>
      <c r="W67" s="1">
        <v>10.65</v>
      </c>
      <c r="X67" s="1">
        <v>11.4</v>
      </c>
      <c r="Y67" s="1">
        <v>0.31000000000000022</v>
      </c>
      <c r="Z67" s="1">
        <v>0.35400000000000026</v>
      </c>
      <c r="AA67" s="1">
        <v>0.34300000000000025</v>
      </c>
      <c r="AB67" s="1">
        <v>134</v>
      </c>
      <c r="AC67" s="1">
        <v>1.9341532341131707E-4</v>
      </c>
      <c r="AD67" s="1">
        <v>8265232.4490925791</v>
      </c>
      <c r="AE67" s="1">
        <v>12.576992584257068</v>
      </c>
      <c r="AF67" s="1">
        <v>4.7617900713557759</v>
      </c>
      <c r="AG67" s="1">
        <v>2.4103322412487484E-4</v>
      </c>
      <c r="AH67" s="1">
        <v>10300092</v>
      </c>
      <c r="AI67" s="1">
        <v>78031</v>
      </c>
      <c r="AJ67" s="1">
        <v>0.1023282219831705</v>
      </c>
      <c r="AK67" s="1">
        <v>547642.3446570721</v>
      </c>
      <c r="AL67" s="1">
        <v>2570928.8062252249</v>
      </c>
      <c r="AM67" s="1">
        <v>32344</v>
      </c>
      <c r="AN67" s="1">
        <v>50213</v>
      </c>
      <c r="AO67" s="1">
        <v>58348</v>
      </c>
      <c r="AP67" s="1">
        <v>0.9007142857142858</v>
      </c>
      <c r="AQ67" s="1">
        <v>0.9007142857142858</v>
      </c>
      <c r="AR67" s="1">
        <v>0.9007142857142858</v>
      </c>
      <c r="AS67" s="1">
        <v>0.43684210526315792</v>
      </c>
      <c r="AT67" s="1">
        <v>0.6</v>
      </c>
      <c r="AU67" s="1">
        <v>0.64210526315789473</v>
      </c>
      <c r="AV67" s="1">
        <v>166</v>
      </c>
      <c r="AW67" s="1">
        <v>228</v>
      </c>
      <c r="AX67" s="1">
        <v>244</v>
      </c>
      <c r="AY67" s="1">
        <v>60</v>
      </c>
      <c r="AZ67" s="1">
        <v>110</v>
      </c>
      <c r="BA67" s="1">
        <v>133</v>
      </c>
      <c r="BB67" s="1">
        <v>31769849.999999996</v>
      </c>
      <c r="BC67" s="1">
        <v>48030640</v>
      </c>
      <c r="BD67" s="1">
        <v>55433490</v>
      </c>
      <c r="BE67" s="1">
        <v>1600</v>
      </c>
      <c r="BF67" s="1">
        <v>1900</v>
      </c>
      <c r="BG67" s="1">
        <v>1950</v>
      </c>
      <c r="BH67" s="1">
        <v>12.601220277181877</v>
      </c>
      <c r="BI67" s="1">
        <v>742.72373608120859</v>
      </c>
      <c r="BJ67" s="1">
        <v>5.5</v>
      </c>
      <c r="BK67" s="1">
        <v>6.35</v>
      </c>
      <c r="BL67" s="1">
        <v>6.2</v>
      </c>
      <c r="BM67" s="1">
        <v>1.44</v>
      </c>
      <c r="BN67" s="1">
        <v>1.54</v>
      </c>
      <c r="BO67" s="1">
        <v>1.7</v>
      </c>
      <c r="BP67" s="1">
        <v>9.34</v>
      </c>
      <c r="BQ67" s="1">
        <v>9.02</v>
      </c>
      <c r="BR67" s="1">
        <v>8.82</v>
      </c>
      <c r="BS67" s="1">
        <v>70</v>
      </c>
      <c r="BT67" s="1">
        <v>106.1</v>
      </c>
      <c r="BU67" s="1">
        <v>114</v>
      </c>
      <c r="BV67" s="1">
        <v>12.601220277181877</v>
      </c>
      <c r="BW67" s="1">
        <v>4.7617900713557759</v>
      </c>
      <c r="BX67" s="1">
        <v>23</v>
      </c>
      <c r="BY67" s="1">
        <v>50</v>
      </c>
      <c r="BZ67" s="1">
        <v>0.31000000000000022</v>
      </c>
      <c r="CA67" s="1">
        <v>0.35400000000000026</v>
      </c>
      <c r="CB67" s="1">
        <v>0.34300000000000025</v>
      </c>
    </row>
    <row r="68" spans="1:80">
      <c r="A68" s="1">
        <v>66</v>
      </c>
      <c r="B68" s="1" t="b">
        <v>0</v>
      </c>
      <c r="C68" s="1" t="s">
        <v>52</v>
      </c>
      <c r="D68" s="1">
        <v>0.75688999999999995</v>
      </c>
      <c r="E68" s="1">
        <v>0.65849999999999997</v>
      </c>
      <c r="F68" s="1">
        <v>0.71862000000000004</v>
      </c>
      <c r="G68" s="1">
        <v>6</v>
      </c>
      <c r="H68" s="1">
        <v>16</v>
      </c>
      <c r="I68" s="1">
        <v>11</v>
      </c>
      <c r="J68" s="1">
        <v>434.18790959551683</v>
      </c>
      <c r="K68" s="1">
        <v>558.73099906932555</v>
      </c>
      <c r="L68" s="1">
        <v>547.46772780685649</v>
      </c>
      <c r="M68" s="1">
        <v>4.6110200212233927</v>
      </c>
      <c r="N68" s="1">
        <v>4.5506655398390832</v>
      </c>
      <c r="O68" s="1">
        <v>4.5564661915499665</v>
      </c>
      <c r="P68" s="1">
        <v>6.0300744905827908E-4</v>
      </c>
      <c r="Q68" s="1">
        <v>2.4418089201960514E-4</v>
      </c>
      <c r="R68" s="1">
        <v>3.1489587972680056E-4</v>
      </c>
      <c r="S68" s="1">
        <v>0.74295074487060986</v>
      </c>
      <c r="T68" s="1">
        <v>0.73451194683012466</v>
      </c>
      <c r="U68" s="1">
        <v>0.7882341106445645</v>
      </c>
      <c r="V68" s="1">
        <v>7.7</v>
      </c>
      <c r="W68" s="1">
        <v>10.65</v>
      </c>
      <c r="X68" s="1">
        <v>10.35</v>
      </c>
      <c r="Y68" s="1">
        <v>0.31000000000000022</v>
      </c>
      <c r="Z68" s="1">
        <v>0.35400000000000026</v>
      </c>
      <c r="AA68" s="1">
        <v>0.35000000000000026</v>
      </c>
      <c r="AB68" s="1">
        <v>128</v>
      </c>
      <c r="AC68" s="1">
        <v>2.0825503859804199E-4</v>
      </c>
      <c r="AD68" s="1">
        <v>8008348.7438382097</v>
      </c>
      <c r="AE68" s="1">
        <v>12.694706515340144</v>
      </c>
      <c r="AF68" s="1">
        <v>4.2838111357129751</v>
      </c>
      <c r="AG68" s="1">
        <v>2.5109314995517174E-4</v>
      </c>
      <c r="AH68" s="1">
        <v>9655668</v>
      </c>
      <c r="AI68" s="1">
        <v>73149</v>
      </c>
      <c r="AJ68" s="1">
        <v>0.11414665644630301</v>
      </c>
      <c r="AK68" s="1">
        <v>525701.31850895286</v>
      </c>
      <c r="AL68" s="1">
        <v>2580721.1615292514</v>
      </c>
      <c r="AM68" s="1">
        <v>32344</v>
      </c>
      <c r="AN68" s="1">
        <v>50213</v>
      </c>
      <c r="AO68" s="1">
        <v>60140</v>
      </c>
      <c r="AP68" s="1">
        <v>0.9007142857142858</v>
      </c>
      <c r="AQ68" s="1">
        <v>0.9007142857142858</v>
      </c>
      <c r="AR68" s="1">
        <v>0.9007142857142858</v>
      </c>
      <c r="AS68" s="1">
        <v>0.43684210526315792</v>
      </c>
      <c r="AT68" s="1">
        <v>0.6</v>
      </c>
      <c r="AU68" s="1">
        <v>0.58421052631578951</v>
      </c>
      <c r="AV68" s="1">
        <v>166</v>
      </c>
      <c r="AW68" s="1">
        <v>228</v>
      </c>
      <c r="AX68" s="1">
        <v>222</v>
      </c>
      <c r="AY68" s="1">
        <v>60</v>
      </c>
      <c r="AZ68" s="1">
        <v>110</v>
      </c>
      <c r="BA68" s="1">
        <v>126</v>
      </c>
      <c r="BB68" s="1">
        <v>31769849.999999996</v>
      </c>
      <c r="BC68" s="1">
        <v>48030640</v>
      </c>
      <c r="BD68" s="1">
        <v>57064210</v>
      </c>
      <c r="BE68" s="1">
        <v>1600</v>
      </c>
      <c r="BF68" s="1">
        <v>1900</v>
      </c>
      <c r="BG68" s="1">
        <v>1600</v>
      </c>
      <c r="BH68" s="1">
        <v>12.985654732542782</v>
      </c>
      <c r="BI68" s="1">
        <v>601.27152849905349</v>
      </c>
      <c r="BJ68" s="1">
        <v>5.5</v>
      </c>
      <c r="BK68" s="1">
        <v>6.35</v>
      </c>
      <c r="BL68" s="1">
        <v>5.95</v>
      </c>
      <c r="BM68" s="1">
        <v>1.44</v>
      </c>
      <c r="BN68" s="1">
        <v>1.54</v>
      </c>
      <c r="BO68" s="1">
        <v>1.69</v>
      </c>
      <c r="BP68" s="1">
        <v>9.34</v>
      </c>
      <c r="BQ68" s="1">
        <v>9.02</v>
      </c>
      <c r="BR68" s="1">
        <v>8.7200000000000006</v>
      </c>
      <c r="BS68" s="1">
        <v>70</v>
      </c>
      <c r="BT68" s="1">
        <v>106.1</v>
      </c>
      <c r="BU68" s="1">
        <v>108.2</v>
      </c>
      <c r="BV68" s="1">
        <v>12.985654732542782</v>
      </c>
      <c r="BW68" s="1">
        <v>4.2838111357129751</v>
      </c>
      <c r="BX68" s="1">
        <v>16</v>
      </c>
      <c r="BY68" s="1">
        <v>50</v>
      </c>
      <c r="BZ68" s="1">
        <v>0.31000000000000022</v>
      </c>
      <c r="CA68" s="1">
        <v>0.35400000000000026</v>
      </c>
      <c r="CB68" s="1">
        <v>0.35000000000000026</v>
      </c>
    </row>
    <row r="69" spans="1:80">
      <c r="A69" s="1">
        <v>67</v>
      </c>
      <c r="B69" s="1" t="b">
        <v>0</v>
      </c>
      <c r="C69" s="1" t="s">
        <v>52</v>
      </c>
      <c r="D69" s="1">
        <v>0.76756999999999997</v>
      </c>
      <c r="E69" s="1">
        <v>0.49020999999999998</v>
      </c>
      <c r="F69" s="1">
        <v>0.61462000000000006</v>
      </c>
      <c r="G69" s="1">
        <v>6</v>
      </c>
      <c r="H69" s="1">
        <v>12</v>
      </c>
      <c r="I69" s="1">
        <v>10</v>
      </c>
      <c r="J69" s="1">
        <v>434.18790959551683</v>
      </c>
      <c r="K69" s="1">
        <v>547.46772780685649</v>
      </c>
      <c r="L69" s="1">
        <v>562.54742792829427</v>
      </c>
      <c r="M69" s="1">
        <v>4.6110200212233927</v>
      </c>
      <c r="N69" s="1">
        <v>4.5502803747769036</v>
      </c>
      <c r="O69" s="1">
        <v>4.5696597899048559</v>
      </c>
      <c r="P69" s="1">
        <v>5.6183068888442946E-4</v>
      </c>
      <c r="Q69" s="1">
        <v>2.7094665565243479E-4</v>
      </c>
      <c r="R69" s="1">
        <v>2.3630634247731025E-4</v>
      </c>
      <c r="S69" s="1">
        <v>0.74331935685485451</v>
      </c>
      <c r="T69" s="1">
        <v>0.75243472324621996</v>
      </c>
      <c r="U69" s="1">
        <v>0.74500327180320425</v>
      </c>
      <c r="V69" s="1">
        <v>7.7</v>
      </c>
      <c r="W69" s="1">
        <v>10.35</v>
      </c>
      <c r="X69" s="1">
        <v>10.75</v>
      </c>
      <c r="Y69" s="1">
        <v>0.31000000000000022</v>
      </c>
      <c r="Z69" s="1">
        <v>0.35500000000000026</v>
      </c>
      <c r="AA69" s="1">
        <v>0.34100000000000025</v>
      </c>
      <c r="AB69" s="1">
        <v>135</v>
      </c>
      <c r="AC69" s="1">
        <v>1.9411235193847305E-4</v>
      </c>
      <c r="AD69" s="1">
        <v>8195101.6019561999</v>
      </c>
      <c r="AE69" s="1">
        <v>12.20594645018447</v>
      </c>
      <c r="AF69" s="1">
        <v>4.1811741699085392</v>
      </c>
      <c r="AG69" s="1">
        <v>2.3592409363755844E-4</v>
      </c>
      <c r="AH69" s="1">
        <v>9960324</v>
      </c>
      <c r="AI69" s="1">
        <v>75457</v>
      </c>
      <c r="AJ69" s="1">
        <v>0.10327583994523809</v>
      </c>
      <c r="AK69" s="1">
        <v>559501.99051219737</v>
      </c>
      <c r="AL69" s="1">
        <v>2563482.3696297258</v>
      </c>
      <c r="AM69" s="1">
        <v>32344</v>
      </c>
      <c r="AN69" s="1">
        <v>49229</v>
      </c>
      <c r="AO69" s="1">
        <v>55735</v>
      </c>
      <c r="AP69" s="1">
        <v>0.9007142857142858</v>
      </c>
      <c r="AQ69" s="1">
        <v>0.9007142857142858</v>
      </c>
      <c r="AR69" s="1">
        <v>0.9007142857142858</v>
      </c>
      <c r="AS69" s="1">
        <v>0.43684210526315792</v>
      </c>
      <c r="AT69" s="1">
        <v>0.58421052631578951</v>
      </c>
      <c r="AU69" s="1">
        <v>0.60526315789473684</v>
      </c>
      <c r="AV69" s="1">
        <v>166</v>
      </c>
      <c r="AW69" s="1">
        <v>222</v>
      </c>
      <c r="AX69" s="1">
        <v>230</v>
      </c>
      <c r="AY69" s="1">
        <v>60</v>
      </c>
      <c r="AZ69" s="1">
        <v>105</v>
      </c>
      <c r="BA69" s="1">
        <v>120</v>
      </c>
      <c r="BB69" s="1">
        <v>31769849.999999996</v>
      </c>
      <c r="BC69" s="1">
        <v>47135200</v>
      </c>
      <c r="BD69" s="1">
        <v>53055660</v>
      </c>
      <c r="BE69" s="1">
        <v>1600</v>
      </c>
      <c r="BF69" s="1">
        <v>1600</v>
      </c>
      <c r="BG69" s="1">
        <v>1800</v>
      </c>
      <c r="BH69" s="1">
        <v>12.249733824919153</v>
      </c>
      <c r="BI69" s="1">
        <v>644.30617528598702</v>
      </c>
      <c r="BJ69" s="1">
        <v>5.5</v>
      </c>
      <c r="BK69" s="1">
        <v>5.51</v>
      </c>
      <c r="BL69" s="1">
        <v>6.4</v>
      </c>
      <c r="BM69" s="1">
        <v>1.44</v>
      </c>
      <c r="BN69" s="1">
        <v>1.48</v>
      </c>
      <c r="BO69" s="1">
        <v>1.59</v>
      </c>
      <c r="BP69" s="1">
        <v>9.34</v>
      </c>
      <c r="BQ69" s="1">
        <v>9.2899999999999991</v>
      </c>
      <c r="BR69" s="1">
        <v>9.35</v>
      </c>
      <c r="BS69" s="1">
        <v>70</v>
      </c>
      <c r="BT69" s="1">
        <v>99.2</v>
      </c>
      <c r="BU69" s="1">
        <v>121.5</v>
      </c>
      <c r="BV69" s="1">
        <v>12.249733824919153</v>
      </c>
      <c r="BW69" s="1">
        <v>4.1811741699085392</v>
      </c>
      <c r="BX69" s="1">
        <v>15</v>
      </c>
      <c r="BY69" s="1">
        <v>45</v>
      </c>
      <c r="BZ69" s="1">
        <v>0.31000000000000022</v>
      </c>
      <c r="CA69" s="1">
        <v>0.35500000000000026</v>
      </c>
      <c r="CB69" s="1">
        <v>0.34100000000000025</v>
      </c>
    </row>
    <row r="70" spans="1:80">
      <c r="A70" s="1">
        <v>68</v>
      </c>
      <c r="B70" s="1" t="b">
        <v>0</v>
      </c>
      <c r="C70" s="1" t="s">
        <v>52</v>
      </c>
      <c r="D70" s="1">
        <v>0.45774999999999999</v>
      </c>
      <c r="E70" s="1">
        <v>0.64346000000000003</v>
      </c>
      <c r="F70" s="1">
        <v>0.64964</v>
      </c>
      <c r="G70" s="1" t="s">
        <v>182</v>
      </c>
      <c r="H70" s="1" t="s">
        <v>182</v>
      </c>
      <c r="I70" s="1" t="s">
        <v>182</v>
      </c>
      <c r="J70" s="1" t="s">
        <v>182</v>
      </c>
      <c r="K70" s="1" t="s">
        <v>182</v>
      </c>
      <c r="L70" s="1" t="s">
        <v>182</v>
      </c>
      <c r="M70" s="1" t="s">
        <v>182</v>
      </c>
      <c r="N70" s="1" t="s">
        <v>182</v>
      </c>
      <c r="O70" s="1" t="s">
        <v>182</v>
      </c>
      <c r="P70" s="1" t="s">
        <v>182</v>
      </c>
      <c r="Q70" s="1" t="s">
        <v>182</v>
      </c>
      <c r="R70" s="1" t="s">
        <v>182</v>
      </c>
      <c r="S70" s="1" t="s">
        <v>182</v>
      </c>
      <c r="T70" s="1" t="s">
        <v>182</v>
      </c>
      <c r="U70" s="1" t="s">
        <v>182</v>
      </c>
      <c r="V70" s="1" t="s">
        <v>182</v>
      </c>
      <c r="W70" s="1" t="s">
        <v>182</v>
      </c>
      <c r="X70" s="1" t="s">
        <v>182</v>
      </c>
      <c r="Y70" s="1" t="s">
        <v>182</v>
      </c>
      <c r="Z70" s="1" t="s">
        <v>182</v>
      </c>
      <c r="AA70" s="1" t="s">
        <v>182</v>
      </c>
      <c r="AB70" s="1" t="s">
        <v>182</v>
      </c>
      <c r="AC70" s="1" t="s">
        <v>182</v>
      </c>
      <c r="AD70" s="1" t="s">
        <v>182</v>
      </c>
      <c r="AE70" s="1" t="s">
        <v>182</v>
      </c>
      <c r="AF70" s="1" t="s">
        <v>182</v>
      </c>
      <c r="AG70" s="1" t="s">
        <v>182</v>
      </c>
      <c r="AH70" s="1" t="s">
        <v>182</v>
      </c>
      <c r="AI70" s="1" t="s">
        <v>182</v>
      </c>
      <c r="AJ70" s="1" t="s">
        <v>182</v>
      </c>
      <c r="AK70" s="1" t="s">
        <v>182</v>
      </c>
      <c r="AL70" s="1" t="s">
        <v>182</v>
      </c>
      <c r="AM70" s="1" t="s">
        <v>182</v>
      </c>
      <c r="AN70" s="1" t="s">
        <v>182</v>
      </c>
      <c r="AO70" s="1" t="s">
        <v>182</v>
      </c>
      <c r="AP70" s="1" t="s">
        <v>182</v>
      </c>
      <c r="AQ70" s="1" t="s">
        <v>182</v>
      </c>
      <c r="AR70" s="1" t="s">
        <v>182</v>
      </c>
      <c r="AS70" s="1" t="s">
        <v>182</v>
      </c>
      <c r="AT70" s="1" t="s">
        <v>182</v>
      </c>
      <c r="AU70" s="1" t="s">
        <v>182</v>
      </c>
      <c r="AV70" s="1" t="s">
        <v>182</v>
      </c>
      <c r="AW70" s="1" t="s">
        <v>182</v>
      </c>
      <c r="AX70" s="1" t="s">
        <v>182</v>
      </c>
      <c r="AY70" s="1" t="s">
        <v>182</v>
      </c>
      <c r="AZ70" s="1" t="s">
        <v>182</v>
      </c>
      <c r="BA70" s="1" t="s">
        <v>182</v>
      </c>
      <c r="BB70" s="1" t="s">
        <v>182</v>
      </c>
      <c r="BC70" s="1" t="s">
        <v>182</v>
      </c>
      <c r="BD70" s="1" t="s">
        <v>182</v>
      </c>
      <c r="BE70" s="1" t="s">
        <v>182</v>
      </c>
      <c r="BF70" s="1" t="s">
        <v>182</v>
      </c>
      <c r="BG70" s="1" t="s">
        <v>182</v>
      </c>
      <c r="BH70" s="1" t="s">
        <v>182</v>
      </c>
      <c r="BI70" s="1" t="s">
        <v>182</v>
      </c>
      <c r="BJ70" s="1" t="s">
        <v>182</v>
      </c>
      <c r="BK70" s="1" t="s">
        <v>182</v>
      </c>
      <c r="BL70" s="1" t="s">
        <v>182</v>
      </c>
      <c r="BM70" s="1" t="s">
        <v>182</v>
      </c>
      <c r="BN70" s="1" t="s">
        <v>182</v>
      </c>
      <c r="BO70" s="1" t="s">
        <v>182</v>
      </c>
      <c r="BP70" s="1" t="s">
        <v>182</v>
      </c>
      <c r="BQ70" s="1" t="s">
        <v>182</v>
      </c>
      <c r="BR70" s="1" t="s">
        <v>182</v>
      </c>
      <c r="BS70" s="1" t="s">
        <v>182</v>
      </c>
      <c r="BT70" s="1" t="s">
        <v>182</v>
      </c>
      <c r="BU70" s="1" t="s">
        <v>182</v>
      </c>
      <c r="BV70" s="1" t="s">
        <v>182</v>
      </c>
      <c r="BW70" s="1" t="s">
        <v>182</v>
      </c>
      <c r="BX70" s="1" t="s">
        <v>182</v>
      </c>
      <c r="BY70" s="1" t="s">
        <v>182</v>
      </c>
      <c r="BZ70" s="1" t="s">
        <v>182</v>
      </c>
      <c r="CA70" s="1" t="s">
        <v>182</v>
      </c>
      <c r="CB70" s="1" t="s">
        <v>182</v>
      </c>
    </row>
    <row r="71" spans="1:80">
      <c r="A71" s="1">
        <v>69</v>
      </c>
      <c r="B71" s="1" t="b">
        <v>0</v>
      </c>
      <c r="C71" s="1" t="s">
        <v>52</v>
      </c>
      <c r="D71" s="1">
        <v>0.73021000000000003</v>
      </c>
      <c r="E71" s="1">
        <v>0.47454000000000002</v>
      </c>
      <c r="F71" s="1">
        <v>0.52022999999999997</v>
      </c>
      <c r="G71" s="1">
        <v>6</v>
      </c>
      <c r="H71" s="1">
        <v>12</v>
      </c>
      <c r="I71" s="1">
        <v>8</v>
      </c>
      <c r="J71" s="1">
        <v>434.18790959551683</v>
      </c>
      <c r="K71" s="1">
        <v>547.46772780685649</v>
      </c>
      <c r="L71" s="1">
        <v>562.54742792829427</v>
      </c>
      <c r="M71" s="1">
        <v>4.6110200212233927</v>
      </c>
      <c r="N71" s="1">
        <v>4.5502803747769036</v>
      </c>
      <c r="O71" s="1">
        <v>4.5644184627972111</v>
      </c>
      <c r="P71" s="1">
        <v>5.6183068888442946E-4</v>
      </c>
      <c r="Q71" s="1">
        <v>2.7094665565243479E-4</v>
      </c>
      <c r="R71" s="1">
        <v>2.4611808756462491E-4</v>
      </c>
      <c r="S71" s="1">
        <v>0.74331935685485451</v>
      </c>
      <c r="T71" s="1">
        <v>0.75243472324621996</v>
      </c>
      <c r="U71" s="1">
        <v>0.76867380544589592</v>
      </c>
      <c r="V71" s="1">
        <v>7.7</v>
      </c>
      <c r="W71" s="1">
        <v>10.35</v>
      </c>
      <c r="X71" s="1">
        <v>10.75</v>
      </c>
      <c r="Y71" s="1">
        <v>0.31000000000000022</v>
      </c>
      <c r="Z71" s="1">
        <v>0.35500000000000026</v>
      </c>
      <c r="AA71" s="1">
        <v>0.34500000000000025</v>
      </c>
      <c r="AB71" s="1">
        <v>134</v>
      </c>
      <c r="AC71" s="1">
        <v>1.9547476509725842E-4</v>
      </c>
      <c r="AD71" s="1">
        <v>8198811.1143056843</v>
      </c>
      <c r="AE71" s="1">
        <v>12.211471471263316</v>
      </c>
      <c r="AF71" s="1">
        <v>4.0449328540300016</v>
      </c>
      <c r="AG71" s="1">
        <v>2.3592409363755844E-4</v>
      </c>
      <c r="AH71" s="1">
        <v>9895380</v>
      </c>
      <c r="AI71" s="1">
        <v>74965</v>
      </c>
      <c r="AJ71" s="1">
        <v>0.10527452764797333</v>
      </c>
      <c r="AK71" s="1">
        <v>559501.99051219737</v>
      </c>
      <c r="AL71" s="1">
        <v>2596055.1321848696</v>
      </c>
      <c r="AM71" s="1">
        <v>32344</v>
      </c>
      <c r="AN71" s="1">
        <v>49229</v>
      </c>
      <c r="AO71" s="1">
        <v>56656</v>
      </c>
      <c r="AP71" s="1">
        <v>0.9007142857142858</v>
      </c>
      <c r="AQ71" s="1">
        <v>0.9007142857142858</v>
      </c>
      <c r="AR71" s="1">
        <v>0.9007142857142858</v>
      </c>
      <c r="AS71" s="1">
        <v>0.43684210526315792</v>
      </c>
      <c r="AT71" s="1">
        <v>0.58421052631578951</v>
      </c>
      <c r="AU71" s="1">
        <v>0.60526315789473684</v>
      </c>
      <c r="AV71" s="1">
        <v>166</v>
      </c>
      <c r="AW71" s="1">
        <v>222</v>
      </c>
      <c r="AX71" s="1">
        <v>230</v>
      </c>
      <c r="AY71" s="1">
        <v>60</v>
      </c>
      <c r="AZ71" s="1">
        <v>105</v>
      </c>
      <c r="BA71" s="1">
        <v>120</v>
      </c>
      <c r="BB71" s="1">
        <v>31769849.999999996</v>
      </c>
      <c r="BC71" s="1">
        <v>47135200</v>
      </c>
      <c r="BD71" s="1">
        <v>53893770</v>
      </c>
      <c r="BE71" s="1">
        <v>1600</v>
      </c>
      <c r="BF71" s="1">
        <v>1600</v>
      </c>
      <c r="BG71" s="1">
        <v>1900</v>
      </c>
      <c r="BH71" s="1">
        <v>12.438542977002481</v>
      </c>
      <c r="BI71" s="1">
        <v>619.24764327842524</v>
      </c>
      <c r="BJ71" s="1">
        <v>5.5</v>
      </c>
      <c r="BK71" s="1">
        <v>5.51</v>
      </c>
      <c r="BL71" s="1">
        <v>5.05</v>
      </c>
      <c r="BM71" s="1">
        <v>1.44</v>
      </c>
      <c r="BN71" s="1">
        <v>1.48</v>
      </c>
      <c r="BO71" s="1">
        <v>1.57</v>
      </c>
      <c r="BP71" s="1">
        <v>9.34</v>
      </c>
      <c r="BQ71" s="1">
        <v>9.2899999999999991</v>
      </c>
      <c r="BR71" s="1">
        <v>8.9700000000000006</v>
      </c>
      <c r="BS71" s="1">
        <v>70</v>
      </c>
      <c r="BT71" s="1">
        <v>99.2</v>
      </c>
      <c r="BU71" s="1">
        <v>115.2</v>
      </c>
      <c r="BV71" s="1">
        <v>12.438542977002481</v>
      </c>
      <c r="BW71" s="1">
        <v>4.0449328540300016</v>
      </c>
      <c r="BX71" s="1">
        <v>15</v>
      </c>
      <c r="BY71" s="1">
        <v>45</v>
      </c>
      <c r="BZ71" s="1">
        <v>0.31000000000000022</v>
      </c>
      <c r="CA71" s="1">
        <v>0.35500000000000026</v>
      </c>
      <c r="CB71" s="1">
        <v>0.34500000000000025</v>
      </c>
    </row>
    <row r="72" spans="1:80">
      <c r="A72" s="1">
        <v>70</v>
      </c>
      <c r="B72" s="1" t="b">
        <v>0</v>
      </c>
      <c r="C72" s="1" t="s">
        <v>52</v>
      </c>
      <c r="D72" s="1">
        <v>0.62661</v>
      </c>
      <c r="E72" s="1">
        <v>0.32807999999999998</v>
      </c>
      <c r="F72" s="1">
        <v>0.85097999999999996</v>
      </c>
      <c r="G72" s="1">
        <v>5</v>
      </c>
      <c r="H72" s="1">
        <v>8</v>
      </c>
      <c r="I72" s="1">
        <v>13</v>
      </c>
      <c r="J72" s="1">
        <v>447.06094882436446</v>
      </c>
      <c r="K72" s="1">
        <v>496.34512719675689</v>
      </c>
      <c r="L72" s="1">
        <v>547.46772780685649</v>
      </c>
      <c r="M72" s="1">
        <v>4.6184746332476987</v>
      </c>
      <c r="N72" s="1">
        <v>4.5735241744558648</v>
      </c>
      <c r="O72" s="1">
        <v>4.564440602720806</v>
      </c>
      <c r="P72" s="1">
        <v>4.4189301639666712E-4</v>
      </c>
      <c r="Q72" s="1">
        <v>2.9083445851631857E-4</v>
      </c>
      <c r="R72" s="1">
        <v>2.3559621178110082E-4</v>
      </c>
      <c r="S72" s="1">
        <v>0.73955614164591632</v>
      </c>
      <c r="T72" s="1">
        <v>0.78296151598076602</v>
      </c>
      <c r="U72" s="1">
        <v>0.75515260126526607</v>
      </c>
      <c r="V72" s="1">
        <v>8</v>
      </c>
      <c r="W72" s="1">
        <v>9.1</v>
      </c>
      <c r="X72" s="1">
        <v>10.35</v>
      </c>
      <c r="Y72" s="1">
        <v>0.30500000000000022</v>
      </c>
      <c r="Z72" s="1">
        <v>0.33800000000000024</v>
      </c>
      <c r="AA72" s="1">
        <v>0.34500000000000025</v>
      </c>
      <c r="AB72" s="1">
        <v>141</v>
      </c>
      <c r="AC72" s="1">
        <v>1.8845491538422036E-4</v>
      </c>
      <c r="AD72" s="1">
        <v>8100239.9953025049</v>
      </c>
      <c r="AE72" s="1">
        <v>11.716713226725441</v>
      </c>
      <c r="AF72" s="1">
        <v>4.0665132440239171</v>
      </c>
      <c r="AG72" s="1">
        <v>2.2912004782445954E-4</v>
      </c>
      <c r="AH72" s="1">
        <v>9848124</v>
      </c>
      <c r="AI72" s="1">
        <v>74607</v>
      </c>
      <c r="AJ72" s="1">
        <v>0.10126430330654723</v>
      </c>
      <c r="AK72" s="1">
        <v>576117.19818220311</v>
      </c>
      <c r="AL72" s="1">
        <v>2559040.8858074239</v>
      </c>
      <c r="AM72" s="1">
        <v>31390</v>
      </c>
      <c r="AN72" s="1">
        <v>40300</v>
      </c>
      <c r="AO72" s="1">
        <v>58750</v>
      </c>
      <c r="AP72" s="1">
        <v>0.9007142857142858</v>
      </c>
      <c r="AQ72" s="1">
        <v>0.9007142857142858</v>
      </c>
      <c r="AR72" s="1">
        <v>0.9007142857142858</v>
      </c>
      <c r="AS72" s="1">
        <v>0.45263157894736844</v>
      </c>
      <c r="AT72" s="1">
        <v>0.51578947368421058</v>
      </c>
      <c r="AU72" s="1">
        <v>0.58421052631578951</v>
      </c>
      <c r="AV72" s="1">
        <v>172</v>
      </c>
      <c r="AW72" s="1">
        <v>196</v>
      </c>
      <c r="AX72" s="1">
        <v>222</v>
      </c>
      <c r="AY72" s="1">
        <v>60</v>
      </c>
      <c r="AZ72" s="1">
        <v>80</v>
      </c>
      <c r="BA72" s="1">
        <v>120</v>
      </c>
      <c r="BB72" s="1">
        <v>30901709.999999989</v>
      </c>
      <c r="BC72" s="1">
        <v>39009809.999999993</v>
      </c>
      <c r="BD72" s="1">
        <v>55799310</v>
      </c>
      <c r="BE72" s="1">
        <v>1600</v>
      </c>
      <c r="BF72" s="1">
        <v>1800</v>
      </c>
      <c r="BG72" s="1">
        <v>1900</v>
      </c>
      <c r="BH72" s="1">
        <v>11.302699440970144</v>
      </c>
      <c r="BI72" s="1">
        <v>637.97766171458579</v>
      </c>
      <c r="BJ72" s="1">
        <v>5.9</v>
      </c>
      <c r="BK72" s="1">
        <v>5.5</v>
      </c>
      <c r="BL72" s="1">
        <v>6.4</v>
      </c>
      <c r="BM72" s="1">
        <v>1.47</v>
      </c>
      <c r="BN72" s="1">
        <v>1.47</v>
      </c>
      <c r="BO72" s="1">
        <v>1.67</v>
      </c>
      <c r="BP72" s="1">
        <v>9.34</v>
      </c>
      <c r="BQ72" s="1">
        <v>9.15</v>
      </c>
      <c r="BR72" s="1">
        <v>7.85</v>
      </c>
      <c r="BS72" s="1">
        <v>70</v>
      </c>
      <c r="BT72" s="1">
        <v>79.2</v>
      </c>
      <c r="BU72" s="1">
        <v>130</v>
      </c>
      <c r="BV72" s="1">
        <v>11.302699440970144</v>
      </c>
      <c r="BW72" s="1">
        <v>4.0665132440239171</v>
      </c>
      <c r="BX72" s="1">
        <v>40</v>
      </c>
      <c r="BY72" s="1">
        <v>20</v>
      </c>
      <c r="BZ72" s="1">
        <v>0.30500000000000022</v>
      </c>
      <c r="CA72" s="1">
        <v>0.33800000000000024</v>
      </c>
      <c r="CB72" s="1">
        <v>0.34500000000000025</v>
      </c>
    </row>
    <row r="73" spans="1:80">
      <c r="A73" s="1">
        <v>71</v>
      </c>
      <c r="B73" s="1" t="b">
        <v>0</v>
      </c>
      <c r="C73" s="1" t="s">
        <v>52</v>
      </c>
      <c r="D73" s="1">
        <v>0.94789999999999996</v>
      </c>
      <c r="E73" s="1">
        <v>0.28753000000000001</v>
      </c>
      <c r="F73" s="1">
        <v>0.42720000000000002</v>
      </c>
      <c r="G73" s="1">
        <v>7</v>
      </c>
      <c r="H73" s="1">
        <v>7</v>
      </c>
      <c r="I73" s="1">
        <v>7</v>
      </c>
      <c r="J73" s="1">
        <v>459.55923147146609</v>
      </c>
      <c r="K73" s="1">
        <v>483.76772751491126</v>
      </c>
      <c r="L73" s="1">
        <v>655.48694341079783</v>
      </c>
      <c r="M73" s="1">
        <v>4.6122758194035134</v>
      </c>
      <c r="N73" s="1">
        <v>4.5759064953131174</v>
      </c>
      <c r="O73" s="1">
        <v>4.560264892130526</v>
      </c>
      <c r="P73" s="1">
        <v>5.6766345299906864E-4</v>
      </c>
      <c r="Q73" s="1">
        <v>3.851341738456232E-4</v>
      </c>
      <c r="R73" s="1">
        <v>1.9439583748009865E-4</v>
      </c>
      <c r="S73" s="1">
        <v>0.77143681680350285</v>
      </c>
      <c r="T73" s="1">
        <v>0.77764925279495767</v>
      </c>
      <c r="U73" s="1">
        <v>0.78736027515260587</v>
      </c>
      <c r="V73" s="1">
        <v>8.25</v>
      </c>
      <c r="W73" s="1">
        <v>8.8000000000000007</v>
      </c>
      <c r="X73" s="1">
        <v>13.05</v>
      </c>
      <c r="Y73" s="1">
        <v>0.30900000000000022</v>
      </c>
      <c r="Z73" s="1">
        <v>0.33600000000000024</v>
      </c>
      <c r="AA73" s="1">
        <v>0.34800000000000025</v>
      </c>
      <c r="AB73" s="1">
        <v>130</v>
      </c>
      <c r="AC73" s="1">
        <v>1.9033540013267794E-4</v>
      </c>
      <c r="AD73" s="1">
        <v>8687493.9925954379</v>
      </c>
      <c r="AE73" s="1">
        <v>12.949468948026745</v>
      </c>
      <c r="AF73" s="1">
        <v>4.5773641567462553</v>
      </c>
      <c r="AG73" s="1">
        <v>2.3610904170014049E-4</v>
      </c>
      <c r="AH73" s="1">
        <v>10776744</v>
      </c>
      <c r="AI73" s="1">
        <v>81642</v>
      </c>
      <c r="AJ73" s="1">
        <v>0.10587590644118174</v>
      </c>
      <c r="AK73" s="1">
        <v>559063.72347925825</v>
      </c>
      <c r="AL73" s="1">
        <v>2841204.6573831183</v>
      </c>
      <c r="AM73" s="1">
        <v>31847</v>
      </c>
      <c r="AN73" s="1">
        <v>39754</v>
      </c>
      <c r="AO73" s="1">
        <v>68601</v>
      </c>
      <c r="AP73" s="1">
        <v>0.9007142857142858</v>
      </c>
      <c r="AQ73" s="1">
        <v>0.9007142857142858</v>
      </c>
      <c r="AR73" s="1">
        <v>0.9007142857142858</v>
      </c>
      <c r="AS73" s="1">
        <v>0.46842105263157896</v>
      </c>
      <c r="AT73" s="1">
        <v>0.5</v>
      </c>
      <c r="AU73" s="1">
        <v>0.73157894736842111</v>
      </c>
      <c r="AV73" s="1">
        <v>178</v>
      </c>
      <c r="AW73" s="1">
        <v>190</v>
      </c>
      <c r="AX73" s="1">
        <v>278</v>
      </c>
      <c r="AY73" s="1">
        <v>60</v>
      </c>
      <c r="AZ73" s="1">
        <v>80</v>
      </c>
      <c r="BA73" s="1">
        <v>174</v>
      </c>
      <c r="BB73" s="1">
        <v>31317579.999999996</v>
      </c>
      <c r="BC73" s="1">
        <v>38512950</v>
      </c>
      <c r="BD73" s="1">
        <v>64763719.999999993</v>
      </c>
      <c r="BE73" s="1">
        <v>1600</v>
      </c>
      <c r="BF73" s="1">
        <v>1800</v>
      </c>
      <c r="BG73" s="1">
        <v>1600</v>
      </c>
      <c r="BH73" s="1">
        <v>12.228277320613007</v>
      </c>
      <c r="BI73" s="1">
        <v>762.57625270266522</v>
      </c>
      <c r="BJ73" s="1">
        <v>5.8</v>
      </c>
      <c r="BK73" s="1">
        <v>4.8</v>
      </c>
      <c r="BL73" s="1">
        <v>5.6</v>
      </c>
      <c r="BM73" s="1">
        <v>1.4</v>
      </c>
      <c r="BN73" s="1">
        <v>1.47</v>
      </c>
      <c r="BO73" s="1">
        <v>1.62</v>
      </c>
      <c r="BP73" s="1">
        <v>8.75</v>
      </c>
      <c r="BQ73" s="1">
        <v>7.95</v>
      </c>
      <c r="BR73" s="1">
        <v>9</v>
      </c>
      <c r="BS73" s="1">
        <v>68</v>
      </c>
      <c r="BT73" s="1">
        <v>79.2</v>
      </c>
      <c r="BU73" s="1">
        <v>128</v>
      </c>
      <c r="BV73" s="1">
        <v>12.228277320613007</v>
      </c>
      <c r="BW73" s="1">
        <v>4.5773641567462553</v>
      </c>
      <c r="BX73" s="1">
        <v>94</v>
      </c>
      <c r="BY73" s="1">
        <v>20</v>
      </c>
      <c r="BZ73" s="1">
        <v>0.30900000000000022</v>
      </c>
      <c r="CA73" s="1">
        <v>0.33600000000000024</v>
      </c>
      <c r="CB73" s="1">
        <v>0.34800000000000025</v>
      </c>
    </row>
    <row r="74" spans="1:80">
      <c r="A74" s="1">
        <v>72</v>
      </c>
      <c r="B74" s="1" t="b">
        <v>0</v>
      </c>
      <c r="C74" s="1" t="s">
        <v>52</v>
      </c>
      <c r="D74" s="1">
        <v>0.63907000000000003</v>
      </c>
      <c r="E74" s="1">
        <v>0.37487999999999999</v>
      </c>
      <c r="F74" s="1">
        <v>0.59814000000000001</v>
      </c>
      <c r="G74" s="1">
        <v>5</v>
      </c>
      <c r="H74" s="1">
        <v>9</v>
      </c>
      <c r="I74" s="1">
        <v>9</v>
      </c>
      <c r="J74" s="1">
        <v>447.06094882436446</v>
      </c>
      <c r="K74" s="1">
        <v>524.91028024464231</v>
      </c>
      <c r="L74" s="1">
        <v>577.79868081636744</v>
      </c>
      <c r="M74" s="1">
        <v>4.6184746332476987</v>
      </c>
      <c r="N74" s="1">
        <v>4.5763663091804778</v>
      </c>
      <c r="O74" s="1">
        <v>4.5672596776334693</v>
      </c>
      <c r="P74" s="1">
        <v>4.3991205235757508E-4</v>
      </c>
      <c r="Q74" s="1">
        <v>2.4728976428213561E-4</v>
      </c>
      <c r="R74" s="1">
        <v>1.9516375761497928E-4</v>
      </c>
      <c r="S74" s="1">
        <v>0.74091695825167492</v>
      </c>
      <c r="T74" s="1">
        <v>0.78004166709920764</v>
      </c>
      <c r="U74" s="1">
        <v>0.76527461051840306</v>
      </c>
      <c r="V74" s="1">
        <v>8</v>
      </c>
      <c r="W74" s="1">
        <v>9.8000000000000007</v>
      </c>
      <c r="X74" s="1">
        <v>11.1</v>
      </c>
      <c r="Y74" s="1">
        <v>0.30500000000000022</v>
      </c>
      <c r="Z74" s="1">
        <v>0.33500000000000024</v>
      </c>
      <c r="AA74" s="1">
        <v>0.34300000000000025</v>
      </c>
      <c r="AB74" s="1">
        <v>154</v>
      </c>
      <c r="AC74" s="1">
        <v>1.676884566508705E-4</v>
      </c>
      <c r="AD74" s="1">
        <v>8475842.583066985</v>
      </c>
      <c r="AE74" s="1">
        <v>10.977026112746527</v>
      </c>
      <c r="AF74" s="1">
        <v>3.745468035508829</v>
      </c>
      <c r="AG74" s="1">
        <v>2.0514313700595879E-4</v>
      </c>
      <c r="AH74" s="1">
        <v>10368996.000000002</v>
      </c>
      <c r="AI74" s="1">
        <v>78553</v>
      </c>
      <c r="AJ74" s="1">
        <v>8.7625779787032204E-2</v>
      </c>
      <c r="AK74" s="1">
        <v>643453.1611757786</v>
      </c>
      <c r="AL74" s="1">
        <v>2604006.3499079002</v>
      </c>
      <c r="AM74" s="1">
        <v>31390</v>
      </c>
      <c r="AN74" s="1">
        <v>39355</v>
      </c>
      <c r="AO74" s="1">
        <v>54624</v>
      </c>
      <c r="AP74" s="1">
        <v>0.9007142857142858</v>
      </c>
      <c r="AQ74" s="1">
        <v>0.9007142857142858</v>
      </c>
      <c r="AR74" s="1">
        <v>0.9007142857142858</v>
      </c>
      <c r="AS74" s="1">
        <v>0.45263157894736844</v>
      </c>
      <c r="AT74" s="1">
        <v>0.55263157894736847</v>
      </c>
      <c r="AU74" s="1">
        <v>0.62631578947368416</v>
      </c>
      <c r="AV74" s="1">
        <v>172</v>
      </c>
      <c r="AW74" s="1">
        <v>210</v>
      </c>
      <c r="AX74" s="1">
        <v>238</v>
      </c>
      <c r="AY74" s="1">
        <v>60</v>
      </c>
      <c r="AZ74" s="1">
        <v>80</v>
      </c>
      <c r="BA74" s="1">
        <v>116</v>
      </c>
      <c r="BB74" s="1">
        <v>30901709.999999989</v>
      </c>
      <c r="BC74" s="1">
        <v>38149859.999999993</v>
      </c>
      <c r="BD74" s="1">
        <v>52044650.000000007</v>
      </c>
      <c r="BE74" s="1">
        <v>1600</v>
      </c>
      <c r="BF74" s="1">
        <v>1800</v>
      </c>
      <c r="BG74" s="1">
        <v>2200</v>
      </c>
      <c r="BH74" s="1">
        <v>10.791564285667496</v>
      </c>
      <c r="BI74" s="1">
        <v>691.00099718055117</v>
      </c>
      <c r="BJ74" s="1">
        <v>5.9</v>
      </c>
      <c r="BK74" s="1">
        <v>5.5</v>
      </c>
      <c r="BL74" s="1">
        <v>6.5</v>
      </c>
      <c r="BM74" s="1">
        <v>1.47</v>
      </c>
      <c r="BN74" s="1">
        <v>1.39</v>
      </c>
      <c r="BO74" s="1">
        <v>1.55</v>
      </c>
      <c r="BP74" s="1">
        <v>9.34</v>
      </c>
      <c r="BQ74" s="1">
        <v>8.9</v>
      </c>
      <c r="BR74" s="1">
        <v>8.89</v>
      </c>
      <c r="BS74" s="1">
        <v>70</v>
      </c>
      <c r="BT74" s="1">
        <v>79.2</v>
      </c>
      <c r="BU74" s="1">
        <v>111.8</v>
      </c>
      <c r="BV74" s="1">
        <v>10.791564285667496</v>
      </c>
      <c r="BW74" s="1">
        <v>3.745468035508829</v>
      </c>
      <c r="BX74" s="1">
        <v>36</v>
      </c>
      <c r="BY74" s="1">
        <v>20</v>
      </c>
      <c r="BZ74" s="1">
        <v>0.30500000000000022</v>
      </c>
      <c r="CA74" s="1">
        <v>0.33500000000000024</v>
      </c>
      <c r="CB74" s="1">
        <v>0.34300000000000025</v>
      </c>
    </row>
    <row r="75" spans="1:80">
      <c r="A75" s="1">
        <v>73</v>
      </c>
      <c r="B75" s="1" t="b">
        <v>0</v>
      </c>
      <c r="C75" s="1" t="s">
        <v>52</v>
      </c>
      <c r="D75" s="1">
        <v>0.75004000000000004</v>
      </c>
      <c r="E75" s="1">
        <v>0.16449</v>
      </c>
      <c r="F75" s="1">
        <v>0.70679999999999998</v>
      </c>
      <c r="G75" s="1">
        <v>6</v>
      </c>
      <c r="H75" s="1">
        <v>4</v>
      </c>
      <c r="I75" s="1">
        <v>11</v>
      </c>
      <c r="J75" s="1">
        <v>434.18790959551683</v>
      </c>
      <c r="K75" s="1">
        <v>475.69051146094029</v>
      </c>
      <c r="L75" s="1">
        <v>551.18911241779028</v>
      </c>
      <c r="M75" s="1">
        <v>4.6110200212233927</v>
      </c>
      <c r="N75" s="1">
        <v>4.5662800660483782</v>
      </c>
      <c r="O75" s="1">
        <v>4.5564661915499665</v>
      </c>
      <c r="P75" s="1">
        <v>5.0921263324772497E-4</v>
      </c>
      <c r="Q75" s="1">
        <v>3.222182064306685E-4</v>
      </c>
      <c r="R75" s="1">
        <v>2.8130327140965533E-4</v>
      </c>
      <c r="S75" s="1">
        <v>0.74221283942659988</v>
      </c>
      <c r="T75" s="1">
        <v>0.71989186143175798</v>
      </c>
      <c r="U75" s="1">
        <v>0.78888734164454011</v>
      </c>
      <c r="V75" s="1">
        <v>7.7</v>
      </c>
      <c r="W75" s="1">
        <v>8.65</v>
      </c>
      <c r="X75" s="1">
        <v>10.45</v>
      </c>
      <c r="Y75" s="1">
        <v>0.31000000000000022</v>
      </c>
      <c r="Z75" s="1">
        <v>0.34300000000000025</v>
      </c>
      <c r="AA75" s="1">
        <v>0.35000000000000026</v>
      </c>
      <c r="AB75" s="1">
        <v>129</v>
      </c>
      <c r="AC75" s="1">
        <v>2.1349692992226943E-4</v>
      </c>
      <c r="AD75" s="1">
        <v>7910711.7169787455</v>
      </c>
      <c r="AE75" s="1">
        <v>12.544545859907746</v>
      </c>
      <c r="AF75" s="1">
        <v>3.7688568336322419</v>
      </c>
      <c r="AG75" s="1">
        <v>2.5118549825859184E-4</v>
      </c>
      <c r="AH75" s="1">
        <v>9307188</v>
      </c>
      <c r="AI75" s="1">
        <v>70509</v>
      </c>
      <c r="AJ75" s="1">
        <v>0.11811580427129452</v>
      </c>
      <c r="AK75" s="1">
        <v>525508.04451341333</v>
      </c>
      <c r="AL75" s="1">
        <v>2573133.7665825724</v>
      </c>
      <c r="AM75" s="1">
        <v>32344</v>
      </c>
      <c r="AN75" s="1">
        <v>45891</v>
      </c>
      <c r="AO75" s="1">
        <v>60140</v>
      </c>
      <c r="AP75" s="1">
        <v>0.9007142857142858</v>
      </c>
      <c r="AQ75" s="1">
        <v>0.9007142857142858</v>
      </c>
      <c r="AR75" s="1">
        <v>0.9007142857142858</v>
      </c>
      <c r="AS75" s="1">
        <v>0.43684210526315792</v>
      </c>
      <c r="AT75" s="1">
        <v>0.48947368421052634</v>
      </c>
      <c r="AU75" s="1">
        <v>0.58947368421052626</v>
      </c>
      <c r="AV75" s="1">
        <v>166</v>
      </c>
      <c r="AW75" s="1">
        <v>186</v>
      </c>
      <c r="AX75" s="1">
        <v>224</v>
      </c>
      <c r="AY75" s="1">
        <v>60</v>
      </c>
      <c r="AZ75" s="1">
        <v>90</v>
      </c>
      <c r="BA75" s="1">
        <v>126</v>
      </c>
      <c r="BB75" s="1">
        <v>31769849.999999996</v>
      </c>
      <c r="BC75" s="1">
        <v>44097619.999999993</v>
      </c>
      <c r="BD75" s="1">
        <v>57064210</v>
      </c>
      <c r="BE75" s="1">
        <v>1600</v>
      </c>
      <c r="BF75" s="1">
        <v>1800</v>
      </c>
      <c r="BG75" s="1">
        <v>1600</v>
      </c>
      <c r="BH75" s="1">
        <v>12.318906762849217</v>
      </c>
      <c r="BI75" s="1">
        <v>509.71384330275788</v>
      </c>
      <c r="BJ75" s="1">
        <v>5.5</v>
      </c>
      <c r="BK75" s="1">
        <v>5.0199999999999996</v>
      </c>
      <c r="BL75" s="1">
        <v>5.95</v>
      </c>
      <c r="BM75" s="1">
        <v>1.44</v>
      </c>
      <c r="BN75" s="1">
        <v>1.52</v>
      </c>
      <c r="BO75" s="1">
        <v>1.69</v>
      </c>
      <c r="BP75" s="1">
        <v>9.34</v>
      </c>
      <c r="BQ75" s="1">
        <v>8.07</v>
      </c>
      <c r="BR75" s="1">
        <v>8.7200000000000006</v>
      </c>
      <c r="BS75" s="1">
        <v>70</v>
      </c>
      <c r="BT75" s="1">
        <v>110.9</v>
      </c>
      <c r="BU75" s="1">
        <v>108.2</v>
      </c>
      <c r="BV75" s="1">
        <v>12.318906762849217</v>
      </c>
      <c r="BW75" s="1">
        <v>3.7688568336322419</v>
      </c>
      <c r="BX75" s="1">
        <v>36</v>
      </c>
      <c r="BY75" s="1">
        <v>30</v>
      </c>
      <c r="BZ75" s="1">
        <v>0.31000000000000022</v>
      </c>
      <c r="CA75" s="1">
        <v>0.34300000000000025</v>
      </c>
      <c r="CB75" s="1">
        <v>0.35000000000000026</v>
      </c>
    </row>
    <row r="76" spans="1:80">
      <c r="A76" s="1">
        <v>74</v>
      </c>
      <c r="B76" s="1" t="b">
        <v>0</v>
      </c>
      <c r="C76" s="1" t="s">
        <v>52</v>
      </c>
      <c r="D76" s="1">
        <v>0.82362999999999997</v>
      </c>
      <c r="E76" s="1">
        <v>0.28523999999999999</v>
      </c>
      <c r="F76" s="1">
        <v>0.51026000000000005</v>
      </c>
      <c r="G76" s="1">
        <v>6</v>
      </c>
      <c r="H76" s="1">
        <v>7</v>
      </c>
      <c r="I76" s="1">
        <v>8</v>
      </c>
      <c r="J76" s="1">
        <v>434.18790959551683</v>
      </c>
      <c r="K76" s="1">
        <v>483.76772751491126</v>
      </c>
      <c r="L76" s="1">
        <v>566.35099950401445</v>
      </c>
      <c r="M76" s="1">
        <v>4.6110200212233927</v>
      </c>
      <c r="N76" s="1">
        <v>4.5759064953131174</v>
      </c>
      <c r="O76" s="1">
        <v>4.5644184627972111</v>
      </c>
      <c r="P76" s="1">
        <v>4.7691260198587956E-4</v>
      </c>
      <c r="Q76" s="1">
        <v>3.0361643603156235E-4</v>
      </c>
      <c r="R76" s="1">
        <v>2.1499626234733888E-4</v>
      </c>
      <c r="S76" s="1">
        <v>0.74486060475612303</v>
      </c>
      <c r="T76" s="1">
        <v>0.77717905453548086</v>
      </c>
      <c r="U76" s="1">
        <v>0.76804842838933141</v>
      </c>
      <c r="V76" s="1">
        <v>7.7</v>
      </c>
      <c r="W76" s="1">
        <v>8.8000000000000007</v>
      </c>
      <c r="X76" s="1">
        <v>10.85</v>
      </c>
      <c r="Y76" s="1">
        <v>0.31000000000000022</v>
      </c>
      <c r="Z76" s="1">
        <v>0.33600000000000024</v>
      </c>
      <c r="AA76" s="1">
        <v>0.34500000000000025</v>
      </c>
      <c r="AB76" s="1">
        <v>141</v>
      </c>
      <c r="AC76" s="1">
        <v>1.8479633987943608E-4</v>
      </c>
      <c r="AD76" s="1">
        <v>8085528.9175986592</v>
      </c>
      <c r="AE76" s="1">
        <v>11.571638809350489</v>
      </c>
      <c r="AF76" s="1">
        <v>4.1898488137515582</v>
      </c>
      <c r="AG76" s="1">
        <v>2.2669482801695166E-4</v>
      </c>
      <c r="AH76" s="1">
        <v>9918744</v>
      </c>
      <c r="AI76" s="1">
        <v>75142</v>
      </c>
      <c r="AJ76" s="1">
        <v>9.9954351789206836E-2</v>
      </c>
      <c r="AK76" s="1">
        <v>582280.59790640383</v>
      </c>
      <c r="AL76" s="1">
        <v>2571267.1719020088</v>
      </c>
      <c r="AM76" s="1">
        <v>32344</v>
      </c>
      <c r="AN76" s="1">
        <v>39754</v>
      </c>
      <c r="AO76" s="1">
        <v>56656</v>
      </c>
      <c r="AP76" s="1">
        <v>0.9007142857142858</v>
      </c>
      <c r="AQ76" s="1">
        <v>0.9007142857142858</v>
      </c>
      <c r="AR76" s="1">
        <v>0.9007142857142858</v>
      </c>
      <c r="AS76" s="1">
        <v>0.43684210526315792</v>
      </c>
      <c r="AT76" s="1">
        <v>0.5</v>
      </c>
      <c r="AU76" s="1">
        <v>0.61052631578947369</v>
      </c>
      <c r="AV76" s="1">
        <v>166</v>
      </c>
      <c r="AW76" s="1">
        <v>190</v>
      </c>
      <c r="AX76" s="1">
        <v>232</v>
      </c>
      <c r="AY76" s="1">
        <v>60</v>
      </c>
      <c r="AZ76" s="1">
        <v>80</v>
      </c>
      <c r="BA76" s="1">
        <v>120</v>
      </c>
      <c r="BB76" s="1">
        <v>31769849.999999996</v>
      </c>
      <c r="BC76" s="1">
        <v>38512950</v>
      </c>
      <c r="BD76" s="1">
        <v>53893770</v>
      </c>
      <c r="BE76" s="1">
        <v>1600</v>
      </c>
      <c r="BF76" s="1">
        <v>1800</v>
      </c>
      <c r="BG76" s="1">
        <v>1900</v>
      </c>
      <c r="BH76" s="1">
        <v>11.202295878369702</v>
      </c>
      <c r="BI76" s="1">
        <v>669.12350507648944</v>
      </c>
      <c r="BJ76" s="1">
        <v>5.5</v>
      </c>
      <c r="BK76" s="1">
        <v>4.8</v>
      </c>
      <c r="BL76" s="1">
        <v>5.05</v>
      </c>
      <c r="BM76" s="1">
        <v>1.44</v>
      </c>
      <c r="BN76" s="1">
        <v>1.47</v>
      </c>
      <c r="BO76" s="1">
        <v>1.57</v>
      </c>
      <c r="BP76" s="1">
        <v>9.34</v>
      </c>
      <c r="BQ76" s="1">
        <v>7.95</v>
      </c>
      <c r="BR76" s="1">
        <v>8.9700000000000006</v>
      </c>
      <c r="BS76" s="1">
        <v>70</v>
      </c>
      <c r="BT76" s="1">
        <v>79.2</v>
      </c>
      <c r="BU76" s="1">
        <v>115.2</v>
      </c>
      <c r="BV76" s="1">
        <v>11.202295878369702</v>
      </c>
      <c r="BW76" s="1">
        <v>4.1898488137515582</v>
      </c>
      <c r="BX76" s="1">
        <v>40</v>
      </c>
      <c r="BY76" s="1">
        <v>20</v>
      </c>
      <c r="BZ76" s="1">
        <v>0.31000000000000022</v>
      </c>
      <c r="CA76" s="1">
        <v>0.33600000000000024</v>
      </c>
      <c r="CB76" s="1">
        <v>0.34500000000000025</v>
      </c>
    </row>
    <row r="77" spans="1:80">
      <c r="A77" s="1">
        <v>75</v>
      </c>
      <c r="B77" s="1" t="b">
        <v>0</v>
      </c>
      <c r="C77" s="1" t="s">
        <v>52</v>
      </c>
      <c r="D77" s="1">
        <v>0.93940000000000001</v>
      </c>
      <c r="E77" s="1">
        <v>0.56433</v>
      </c>
      <c r="F77" s="1">
        <v>0</v>
      </c>
      <c r="G77" s="1" t="s">
        <v>182</v>
      </c>
      <c r="H77" s="1" t="s">
        <v>182</v>
      </c>
      <c r="I77" s="1" t="s">
        <v>182</v>
      </c>
      <c r="J77" s="1" t="s">
        <v>182</v>
      </c>
      <c r="K77" s="1" t="s">
        <v>182</v>
      </c>
      <c r="L77" s="1" t="s">
        <v>182</v>
      </c>
      <c r="M77" s="1" t="s">
        <v>182</v>
      </c>
      <c r="N77" s="1" t="s">
        <v>182</v>
      </c>
      <c r="O77" s="1" t="s">
        <v>182</v>
      </c>
      <c r="P77" s="1" t="s">
        <v>182</v>
      </c>
      <c r="Q77" s="1" t="s">
        <v>182</v>
      </c>
      <c r="R77" s="1" t="s">
        <v>182</v>
      </c>
      <c r="S77" s="1" t="s">
        <v>182</v>
      </c>
      <c r="T77" s="1" t="s">
        <v>182</v>
      </c>
      <c r="U77" s="1" t="s">
        <v>182</v>
      </c>
      <c r="V77" s="1" t="s">
        <v>182</v>
      </c>
      <c r="W77" s="1" t="s">
        <v>182</v>
      </c>
      <c r="X77" s="1" t="s">
        <v>182</v>
      </c>
      <c r="Y77" s="1" t="s">
        <v>182</v>
      </c>
      <c r="Z77" s="1" t="s">
        <v>182</v>
      </c>
      <c r="AA77" s="1" t="s">
        <v>182</v>
      </c>
      <c r="AB77" s="1" t="s">
        <v>182</v>
      </c>
      <c r="AC77" s="1" t="s">
        <v>182</v>
      </c>
      <c r="AD77" s="1" t="s">
        <v>182</v>
      </c>
      <c r="AE77" s="1" t="s">
        <v>182</v>
      </c>
      <c r="AF77" s="1" t="s">
        <v>182</v>
      </c>
      <c r="AG77" s="1" t="s">
        <v>182</v>
      </c>
      <c r="AH77" s="1" t="s">
        <v>182</v>
      </c>
      <c r="AI77" s="1" t="s">
        <v>182</v>
      </c>
      <c r="AJ77" s="1" t="s">
        <v>182</v>
      </c>
      <c r="AK77" s="1" t="s">
        <v>182</v>
      </c>
      <c r="AL77" s="1" t="s">
        <v>182</v>
      </c>
      <c r="AM77" s="1" t="s">
        <v>182</v>
      </c>
      <c r="AN77" s="1" t="s">
        <v>182</v>
      </c>
      <c r="AO77" s="1" t="s">
        <v>182</v>
      </c>
      <c r="AP77" s="1" t="s">
        <v>182</v>
      </c>
      <c r="AQ77" s="1" t="s">
        <v>182</v>
      </c>
      <c r="AR77" s="1" t="s">
        <v>182</v>
      </c>
      <c r="AS77" s="1" t="s">
        <v>182</v>
      </c>
      <c r="AT77" s="1" t="s">
        <v>182</v>
      </c>
      <c r="AU77" s="1" t="s">
        <v>182</v>
      </c>
      <c r="AV77" s="1" t="s">
        <v>182</v>
      </c>
      <c r="AW77" s="1" t="s">
        <v>182</v>
      </c>
      <c r="AX77" s="1" t="s">
        <v>182</v>
      </c>
      <c r="AY77" s="1" t="s">
        <v>182</v>
      </c>
      <c r="AZ77" s="1" t="s">
        <v>182</v>
      </c>
      <c r="BA77" s="1" t="s">
        <v>182</v>
      </c>
      <c r="BB77" s="1" t="s">
        <v>182</v>
      </c>
      <c r="BC77" s="1" t="s">
        <v>182</v>
      </c>
      <c r="BD77" s="1" t="s">
        <v>182</v>
      </c>
      <c r="BE77" s="1" t="s">
        <v>182</v>
      </c>
      <c r="BF77" s="1" t="s">
        <v>182</v>
      </c>
      <c r="BG77" s="1" t="s">
        <v>182</v>
      </c>
      <c r="BH77" s="1" t="s">
        <v>182</v>
      </c>
      <c r="BI77" s="1" t="s">
        <v>182</v>
      </c>
      <c r="BJ77" s="1" t="s">
        <v>182</v>
      </c>
      <c r="BK77" s="1" t="s">
        <v>182</v>
      </c>
      <c r="BL77" s="1" t="s">
        <v>182</v>
      </c>
      <c r="BM77" s="1" t="s">
        <v>182</v>
      </c>
      <c r="BN77" s="1" t="s">
        <v>182</v>
      </c>
      <c r="BO77" s="1" t="s">
        <v>182</v>
      </c>
      <c r="BP77" s="1" t="s">
        <v>182</v>
      </c>
      <c r="BQ77" s="1" t="s">
        <v>182</v>
      </c>
      <c r="BR77" s="1" t="s">
        <v>182</v>
      </c>
      <c r="BS77" s="1" t="s">
        <v>182</v>
      </c>
      <c r="BT77" s="1" t="s">
        <v>182</v>
      </c>
      <c r="BU77" s="1" t="s">
        <v>182</v>
      </c>
      <c r="BV77" s="1" t="s">
        <v>182</v>
      </c>
      <c r="BW77" s="1" t="s">
        <v>182</v>
      </c>
      <c r="BX77" s="1" t="s">
        <v>182</v>
      </c>
      <c r="BY77" s="1" t="s">
        <v>182</v>
      </c>
      <c r="BZ77" s="1" t="s">
        <v>182</v>
      </c>
      <c r="CA77" s="1" t="s">
        <v>182</v>
      </c>
      <c r="CB77" s="1" t="s">
        <v>182</v>
      </c>
    </row>
    <row r="78" spans="1:80">
      <c r="A78" s="1">
        <v>76</v>
      </c>
      <c r="B78" s="1" t="b">
        <v>0</v>
      </c>
      <c r="C78" s="1" t="s">
        <v>52</v>
      </c>
      <c r="D78" s="1">
        <v>0.76214000000000004</v>
      </c>
      <c r="E78" s="1">
        <v>0.32534999999999997</v>
      </c>
      <c r="F78" s="1">
        <v>8.3470000000000003E-2</v>
      </c>
      <c r="G78" s="1">
        <v>6</v>
      </c>
      <c r="H78" s="1">
        <v>8</v>
      </c>
      <c r="I78" s="1">
        <v>2</v>
      </c>
      <c r="J78" s="1">
        <v>434.18790959551683</v>
      </c>
      <c r="K78" s="1">
        <v>496.34512719675689</v>
      </c>
      <c r="L78" s="1">
        <v>500.60777175045257</v>
      </c>
      <c r="M78" s="1">
        <v>4.6110200212233927</v>
      </c>
      <c r="N78" s="1">
        <v>4.5735241744558648</v>
      </c>
      <c r="O78" s="1">
        <v>4.5556065086865107</v>
      </c>
      <c r="P78" s="1">
        <v>4.4629695980951252E-4</v>
      </c>
      <c r="Q78" s="1">
        <v>2.8468181246483175E-4</v>
      </c>
      <c r="R78" s="1">
        <v>2.8585076978310584E-4</v>
      </c>
      <c r="S78" s="1">
        <v>0.74550951374349672</v>
      </c>
      <c r="T78" s="1">
        <v>0.78286185793444141</v>
      </c>
      <c r="U78" s="1">
        <v>0.76800901208358285</v>
      </c>
      <c r="V78" s="1">
        <v>7.7</v>
      </c>
      <c r="W78" s="1">
        <v>9.1</v>
      </c>
      <c r="X78" s="1">
        <v>9.1999999999999993</v>
      </c>
      <c r="Y78" s="1">
        <v>0.31000000000000022</v>
      </c>
      <c r="Z78" s="1">
        <v>0.33800000000000024</v>
      </c>
      <c r="AA78" s="1">
        <v>0.35100000000000026</v>
      </c>
      <c r="AB78" s="1">
        <v>133</v>
      </c>
      <c r="AC78" s="1">
        <v>2.0151799176514892E-4</v>
      </c>
      <c r="AD78" s="1">
        <v>7488097.3254653998</v>
      </c>
      <c r="AE78" s="1">
        <v>11.556217169432271</v>
      </c>
      <c r="AF78" s="1">
        <v>4.2937271044125778</v>
      </c>
      <c r="AG78" s="1">
        <v>2.444552628092747E-4</v>
      </c>
      <c r="AH78" s="1">
        <v>9083580</v>
      </c>
      <c r="AI78" s="1">
        <v>68815</v>
      </c>
      <c r="AJ78" s="1">
        <v>0.10868817104488371</v>
      </c>
      <c r="AK78" s="1">
        <v>539976.10230624117</v>
      </c>
      <c r="AL78" s="1">
        <v>2374490.0998008861</v>
      </c>
      <c r="AM78" s="1">
        <v>32344</v>
      </c>
      <c r="AN78" s="1">
        <v>40300</v>
      </c>
      <c r="AO78" s="1">
        <v>59399</v>
      </c>
      <c r="AP78" s="1">
        <v>0.9007142857142858</v>
      </c>
      <c r="AQ78" s="1">
        <v>0.9007142857142858</v>
      </c>
      <c r="AR78" s="1">
        <v>0.9007142857142858</v>
      </c>
      <c r="AS78" s="1">
        <v>0.43684210526315792</v>
      </c>
      <c r="AT78" s="1">
        <v>0.51578947368421058</v>
      </c>
      <c r="AU78" s="1">
        <v>0.52105263157894732</v>
      </c>
      <c r="AV78" s="1">
        <v>166</v>
      </c>
      <c r="AW78" s="1">
        <v>196</v>
      </c>
      <c r="AX78" s="1">
        <v>198</v>
      </c>
      <c r="AY78" s="1">
        <v>60</v>
      </c>
      <c r="AZ78" s="1">
        <v>80</v>
      </c>
      <c r="BA78" s="1">
        <v>112</v>
      </c>
      <c r="BB78" s="1">
        <v>31769849.999999996</v>
      </c>
      <c r="BC78" s="1">
        <v>39009809.999999993</v>
      </c>
      <c r="BD78" s="1">
        <v>56389900</v>
      </c>
      <c r="BE78" s="1">
        <v>1600</v>
      </c>
      <c r="BF78" s="1">
        <v>1800</v>
      </c>
      <c r="BG78" s="1">
        <v>2200</v>
      </c>
      <c r="BH78" s="1">
        <v>11.712451359419376</v>
      </c>
      <c r="BI78" s="1">
        <v>582.35117620512904</v>
      </c>
      <c r="BJ78" s="1">
        <v>5.5</v>
      </c>
      <c r="BK78" s="1">
        <v>5.5</v>
      </c>
      <c r="BL78" s="1">
        <v>6.2</v>
      </c>
      <c r="BM78" s="1">
        <v>1.44</v>
      </c>
      <c r="BN78" s="1">
        <v>1.47</v>
      </c>
      <c r="BO78" s="1">
        <v>1.65</v>
      </c>
      <c r="BP78" s="1">
        <v>9.34</v>
      </c>
      <c r="BQ78" s="1">
        <v>9.15</v>
      </c>
      <c r="BR78" s="1">
        <v>8.76</v>
      </c>
      <c r="BS78" s="1">
        <v>70</v>
      </c>
      <c r="BT78" s="1">
        <v>79.2</v>
      </c>
      <c r="BU78" s="1">
        <v>120</v>
      </c>
      <c r="BV78" s="1">
        <v>11.712451359419376</v>
      </c>
      <c r="BW78" s="1">
        <v>4.2937271044125778</v>
      </c>
      <c r="BX78" s="1">
        <v>32</v>
      </c>
      <c r="BY78" s="1">
        <v>20</v>
      </c>
      <c r="BZ78" s="1">
        <v>0.31000000000000022</v>
      </c>
      <c r="CA78" s="1">
        <v>0.33800000000000024</v>
      </c>
      <c r="CB78" s="1">
        <v>0.35100000000000026</v>
      </c>
    </row>
    <row r="79" spans="1:80">
      <c r="A79" s="1">
        <v>77</v>
      </c>
      <c r="B79" s="1" t="b">
        <v>0</v>
      </c>
      <c r="C79" s="1" t="s">
        <v>52</v>
      </c>
      <c r="D79" s="1">
        <v>0.82226999999999995</v>
      </c>
      <c r="E79" s="1">
        <v>0.56052999999999997</v>
      </c>
      <c r="F79" s="1">
        <v>0.54774</v>
      </c>
      <c r="G79" s="1">
        <v>6</v>
      </c>
      <c r="H79" s="1">
        <v>14</v>
      </c>
      <c r="I79" s="1">
        <v>9</v>
      </c>
      <c r="J79" s="1">
        <v>434.18790959551683</v>
      </c>
      <c r="K79" s="1">
        <v>551.18911241779028</v>
      </c>
      <c r="L79" s="1">
        <v>573.998032114485</v>
      </c>
      <c r="M79" s="1">
        <v>4.6110200212233927</v>
      </c>
      <c r="N79" s="1">
        <v>4.5506512781850228</v>
      </c>
      <c r="O79" s="1">
        <v>4.5672596776334693</v>
      </c>
      <c r="P79" s="1">
        <v>5.3142147330891498E-4</v>
      </c>
      <c r="Q79" s="1">
        <v>2.4533248140019132E-4</v>
      </c>
      <c r="R79" s="1">
        <v>2.210971238045679E-4</v>
      </c>
      <c r="S79" s="1">
        <v>0.74201342577630314</v>
      </c>
      <c r="T79" s="1">
        <v>0.76826483830365988</v>
      </c>
      <c r="U79" s="1">
        <v>0.76633276581234777</v>
      </c>
      <c r="V79" s="1">
        <v>7.7</v>
      </c>
      <c r="W79" s="1">
        <v>10.45</v>
      </c>
      <c r="X79" s="1">
        <v>11</v>
      </c>
      <c r="Y79" s="1">
        <v>0.31000000000000022</v>
      </c>
      <c r="Z79" s="1">
        <v>0.35400000000000026</v>
      </c>
      <c r="AA79" s="1">
        <v>0.34300000000000025</v>
      </c>
      <c r="AB79" s="1">
        <v>143</v>
      </c>
      <c r="AC79" s="1">
        <v>1.8157061778526753E-4</v>
      </c>
      <c r="AD79" s="1">
        <v>8464280.1573530994</v>
      </c>
      <c r="AE79" s="1">
        <v>11.815859261224441</v>
      </c>
      <c r="AF79" s="1">
        <v>3.9550620191718009</v>
      </c>
      <c r="AG79" s="1">
        <v>2.2112123797698554E-4</v>
      </c>
      <c r="AH79" s="1">
        <v>10308012</v>
      </c>
      <c r="AI79" s="1">
        <v>78091</v>
      </c>
      <c r="AJ79" s="1">
        <v>9.5566402924301699E-2</v>
      </c>
      <c r="AK79" s="1">
        <v>596957.58402790176</v>
      </c>
      <c r="AL79" s="1">
        <v>2619269.1422918905</v>
      </c>
      <c r="AM79" s="1">
        <v>32344</v>
      </c>
      <c r="AN79" s="1">
        <v>49500</v>
      </c>
      <c r="AO79" s="1">
        <v>54624</v>
      </c>
      <c r="AP79" s="1">
        <v>0.9007142857142858</v>
      </c>
      <c r="AQ79" s="1">
        <v>0.9007142857142858</v>
      </c>
      <c r="AR79" s="1">
        <v>0.9007142857142858</v>
      </c>
      <c r="AS79" s="1">
        <v>0.43684210526315792</v>
      </c>
      <c r="AT79" s="1">
        <v>0.58947368421052626</v>
      </c>
      <c r="AU79" s="1">
        <v>0.62105263157894741</v>
      </c>
      <c r="AV79" s="1">
        <v>166</v>
      </c>
      <c r="AW79" s="1">
        <v>224</v>
      </c>
      <c r="AX79" s="1">
        <v>236</v>
      </c>
      <c r="AY79" s="1">
        <v>60</v>
      </c>
      <c r="AZ79" s="1">
        <v>104</v>
      </c>
      <c r="BA79" s="1">
        <v>116</v>
      </c>
      <c r="BB79" s="1">
        <v>31769849.999999996</v>
      </c>
      <c r="BC79" s="1">
        <v>47381809.999999993</v>
      </c>
      <c r="BD79" s="1">
        <v>52044650.000000007</v>
      </c>
      <c r="BE79" s="1">
        <v>1600</v>
      </c>
      <c r="BF79" s="1">
        <v>1900</v>
      </c>
      <c r="BG79" s="1">
        <v>2200</v>
      </c>
      <c r="BH79" s="1">
        <v>12.229001620381935</v>
      </c>
      <c r="BI79" s="1">
        <v>672.96212256611875</v>
      </c>
      <c r="BJ79" s="1">
        <v>5.5</v>
      </c>
      <c r="BK79" s="1">
        <v>5.47</v>
      </c>
      <c r="BL79" s="1">
        <v>6.5</v>
      </c>
      <c r="BM79" s="1">
        <v>1.44</v>
      </c>
      <c r="BN79" s="1">
        <v>1.55</v>
      </c>
      <c r="BO79" s="1">
        <v>1.55</v>
      </c>
      <c r="BP79" s="1">
        <v>9.34</v>
      </c>
      <c r="BQ79" s="1">
        <v>8.43</v>
      </c>
      <c r="BR79" s="1">
        <v>8.89</v>
      </c>
      <c r="BS79" s="1">
        <v>70</v>
      </c>
      <c r="BT79" s="1">
        <v>100</v>
      </c>
      <c r="BU79" s="1">
        <v>111.8</v>
      </c>
      <c r="BV79" s="1">
        <v>12.229001620381935</v>
      </c>
      <c r="BW79" s="1">
        <v>3.9550620191718009</v>
      </c>
      <c r="BX79" s="1">
        <v>12</v>
      </c>
      <c r="BY79" s="1">
        <v>44</v>
      </c>
      <c r="BZ79" s="1">
        <v>0.31000000000000022</v>
      </c>
      <c r="CA79" s="1">
        <v>0.35400000000000026</v>
      </c>
      <c r="CB79" s="1">
        <v>0.34300000000000025</v>
      </c>
    </row>
    <row r="80" spans="1:80">
      <c r="A80" s="1">
        <v>78</v>
      </c>
      <c r="B80" s="1" t="b">
        <v>0</v>
      </c>
      <c r="C80" s="1" t="s">
        <v>52</v>
      </c>
      <c r="D80" s="1">
        <v>0.66895000000000004</v>
      </c>
      <c r="E80" s="1">
        <v>0.52034999999999998</v>
      </c>
      <c r="F80" s="1">
        <v>0.75812000000000002</v>
      </c>
      <c r="G80" s="1">
        <v>5</v>
      </c>
      <c r="H80" s="1">
        <v>13</v>
      </c>
      <c r="I80" s="1">
        <v>12</v>
      </c>
      <c r="J80" s="1">
        <v>447.06094882436446</v>
      </c>
      <c r="K80" s="1">
        <v>547.46772780685649</v>
      </c>
      <c r="L80" s="1">
        <v>592.82291055287965</v>
      </c>
      <c r="M80" s="1">
        <v>4.6184746332476987</v>
      </c>
      <c r="N80" s="1">
        <v>4.5669877904647587</v>
      </c>
      <c r="O80" s="1">
        <v>4.5665885686767789</v>
      </c>
      <c r="P80" s="1">
        <v>4.9306348296377571E-4</v>
      </c>
      <c r="Q80" s="1">
        <v>2.5632081149291175E-4</v>
      </c>
      <c r="R80" s="1">
        <v>2.1090859385538435E-4</v>
      </c>
      <c r="S80" s="1">
        <v>0.73774464284363384</v>
      </c>
      <c r="T80" s="1">
        <v>0.76658430987424142</v>
      </c>
      <c r="U80" s="1">
        <v>0.74770512797272548</v>
      </c>
      <c r="V80" s="1">
        <v>8</v>
      </c>
      <c r="W80" s="1">
        <v>10.35</v>
      </c>
      <c r="X80" s="1">
        <v>11.5</v>
      </c>
      <c r="Y80" s="1">
        <v>0.30500000000000022</v>
      </c>
      <c r="Z80" s="1">
        <v>0.34200000000000025</v>
      </c>
      <c r="AA80" s="1">
        <v>0.34300000000000025</v>
      </c>
      <c r="AB80" s="1">
        <v>146</v>
      </c>
      <c r="AC80" s="1">
        <v>1.7739572506579956E-4</v>
      </c>
      <c r="AD80" s="1">
        <v>8611538.9568951055</v>
      </c>
      <c r="AE80" s="1">
        <v>11.73561419172797</v>
      </c>
      <c r="AF80" s="1">
        <v>3.8468279878555389</v>
      </c>
      <c r="AG80" s="1">
        <v>2.1586400494435495E-4</v>
      </c>
      <c r="AH80" s="1">
        <v>10478952</v>
      </c>
      <c r="AI80" s="1">
        <v>79386</v>
      </c>
      <c r="AJ80" s="1">
        <v>9.4128145240080924E-2</v>
      </c>
      <c r="AK80" s="1">
        <v>611496.11318490421</v>
      </c>
      <c r="AL80" s="1">
        <v>2686504.3643834377</v>
      </c>
      <c r="AM80" s="1">
        <v>31390</v>
      </c>
      <c r="AN80" s="1">
        <v>42454</v>
      </c>
      <c r="AO80" s="1">
        <v>58348</v>
      </c>
      <c r="AP80" s="1">
        <v>0.9007142857142858</v>
      </c>
      <c r="AQ80" s="1">
        <v>0.9007142857142858</v>
      </c>
      <c r="AR80" s="1">
        <v>0.9007142857142858</v>
      </c>
      <c r="AS80" s="1">
        <v>0.45263157894736844</v>
      </c>
      <c r="AT80" s="1">
        <v>0.58421052631578951</v>
      </c>
      <c r="AU80" s="1">
        <v>0.64736842105263159</v>
      </c>
      <c r="AV80" s="1">
        <v>172</v>
      </c>
      <c r="AW80" s="1">
        <v>222</v>
      </c>
      <c r="AX80" s="1">
        <v>246</v>
      </c>
      <c r="AY80" s="1">
        <v>60</v>
      </c>
      <c r="AZ80" s="1">
        <v>90</v>
      </c>
      <c r="BA80" s="1">
        <v>133</v>
      </c>
      <c r="BB80" s="1">
        <v>30901709.999999989</v>
      </c>
      <c r="BC80" s="1">
        <v>40969949.999999993</v>
      </c>
      <c r="BD80" s="1">
        <v>55433490</v>
      </c>
      <c r="BE80" s="1">
        <v>1600</v>
      </c>
      <c r="BF80" s="1">
        <v>1900</v>
      </c>
      <c r="BG80" s="1">
        <v>1950</v>
      </c>
      <c r="BH80" s="1">
        <v>11.49964102104869</v>
      </c>
      <c r="BI80" s="1">
        <v>681.6057607332865</v>
      </c>
      <c r="BJ80" s="1">
        <v>5.9</v>
      </c>
      <c r="BK80" s="1">
        <v>6.4</v>
      </c>
      <c r="BL80" s="1">
        <v>6.2</v>
      </c>
      <c r="BM80" s="1">
        <v>1.47</v>
      </c>
      <c r="BN80" s="1">
        <v>1.46</v>
      </c>
      <c r="BO80" s="1">
        <v>1.7</v>
      </c>
      <c r="BP80" s="1">
        <v>9.34</v>
      </c>
      <c r="BQ80" s="1">
        <v>8.17</v>
      </c>
      <c r="BR80" s="1">
        <v>8.82</v>
      </c>
      <c r="BS80" s="1">
        <v>70</v>
      </c>
      <c r="BT80" s="1">
        <v>84.5</v>
      </c>
      <c r="BU80" s="1">
        <v>114</v>
      </c>
      <c r="BV80" s="1">
        <v>11.49964102104869</v>
      </c>
      <c r="BW80" s="1">
        <v>3.8468279878555389</v>
      </c>
      <c r="BX80" s="1">
        <v>43</v>
      </c>
      <c r="BY80" s="1">
        <v>30</v>
      </c>
      <c r="BZ80" s="1">
        <v>0.30500000000000022</v>
      </c>
      <c r="CA80" s="1">
        <v>0.34200000000000025</v>
      </c>
      <c r="CB80" s="1">
        <v>0.34300000000000025</v>
      </c>
    </row>
    <row r="81" spans="1:80">
      <c r="A81" s="1">
        <v>79</v>
      </c>
      <c r="B81" s="1" t="b">
        <v>0</v>
      </c>
      <c r="C81" s="1" t="s">
        <v>52</v>
      </c>
      <c r="D81" s="1">
        <v>0.73972000000000004</v>
      </c>
      <c r="E81" s="1">
        <v>0.69977999999999996</v>
      </c>
      <c r="F81" s="1">
        <v>0.41000999999999999</v>
      </c>
      <c r="G81" s="1">
        <v>6</v>
      </c>
      <c r="H81" s="1">
        <v>17</v>
      </c>
      <c r="I81" s="1">
        <v>7</v>
      </c>
      <c r="J81" s="1">
        <v>434.18790959551683</v>
      </c>
      <c r="K81" s="1">
        <v>483.76772751491126</v>
      </c>
      <c r="L81" s="1">
        <v>655.48694341079783</v>
      </c>
      <c r="M81" s="1">
        <v>4.6110200212233927</v>
      </c>
      <c r="N81" s="1">
        <v>4.5873006035131549</v>
      </c>
      <c r="O81" s="1">
        <v>4.560264892130526</v>
      </c>
      <c r="P81" s="1">
        <v>6.3279930649973312E-4</v>
      </c>
      <c r="Q81" s="1">
        <v>3.679849479720564E-4</v>
      </c>
      <c r="R81" s="1">
        <v>1.8792474066256024E-4</v>
      </c>
      <c r="S81" s="1">
        <v>0.74287455954500525</v>
      </c>
      <c r="T81" s="1">
        <v>0.75368497032283488</v>
      </c>
      <c r="U81" s="1">
        <v>0.78757430642282156</v>
      </c>
      <c r="V81" s="1">
        <v>7.7</v>
      </c>
      <c r="W81" s="1">
        <v>8.8000000000000007</v>
      </c>
      <c r="X81" s="1">
        <v>13.05</v>
      </c>
      <c r="Y81" s="1">
        <v>0.31000000000000022</v>
      </c>
      <c r="Z81" s="1">
        <v>0.32800000000000024</v>
      </c>
      <c r="AA81" s="1">
        <v>0.34800000000000025</v>
      </c>
      <c r="AB81" s="1">
        <v>132</v>
      </c>
      <c r="AC81" s="1">
        <v>1.9130712674305083E-4</v>
      </c>
      <c r="AD81" s="1">
        <v>8730185.1521239746</v>
      </c>
      <c r="AE81" s="1">
        <v>12.968231854094558</v>
      </c>
      <c r="AF81" s="1">
        <v>4.3987759893897289</v>
      </c>
      <c r="AG81" s="1">
        <v>2.3529488663694812E-4</v>
      </c>
      <c r="AH81" s="1">
        <v>10737540.000000002</v>
      </c>
      <c r="AI81" s="1">
        <v>81345</v>
      </c>
      <c r="AJ81" s="1">
        <v>0.10497723015509718</v>
      </c>
      <c r="AK81" s="1">
        <v>560998.16654184868</v>
      </c>
      <c r="AL81" s="1">
        <v>2816552.4530885648</v>
      </c>
      <c r="AM81" s="1">
        <v>32344</v>
      </c>
      <c r="AN81" s="1">
        <v>37256</v>
      </c>
      <c r="AO81" s="1">
        <v>68601</v>
      </c>
      <c r="AP81" s="1">
        <v>0.9007142857142858</v>
      </c>
      <c r="AQ81" s="1">
        <v>0.9007142857142858</v>
      </c>
      <c r="AR81" s="1">
        <v>0.9007142857142858</v>
      </c>
      <c r="AS81" s="1">
        <v>0.43684210526315792</v>
      </c>
      <c r="AT81" s="1">
        <v>0.5</v>
      </c>
      <c r="AU81" s="1">
        <v>0.73157894736842111</v>
      </c>
      <c r="AV81" s="1">
        <v>166</v>
      </c>
      <c r="AW81" s="1">
        <v>190</v>
      </c>
      <c r="AX81" s="1">
        <v>278</v>
      </c>
      <c r="AY81" s="1">
        <v>60</v>
      </c>
      <c r="AZ81" s="1">
        <v>72</v>
      </c>
      <c r="BA81" s="1">
        <v>174</v>
      </c>
      <c r="BB81" s="1">
        <v>31769849.999999996</v>
      </c>
      <c r="BC81" s="1">
        <v>36239769.999999993</v>
      </c>
      <c r="BD81" s="1">
        <v>64763719.999999993</v>
      </c>
      <c r="BE81" s="1">
        <v>1600</v>
      </c>
      <c r="BF81" s="1">
        <v>1800</v>
      </c>
      <c r="BG81" s="1">
        <v>1600</v>
      </c>
      <c r="BH81" s="1">
        <v>11.916352691396472</v>
      </c>
      <c r="BI81" s="1">
        <v>732.68451947474989</v>
      </c>
      <c r="BJ81" s="1">
        <v>5.5</v>
      </c>
      <c r="BK81" s="1">
        <v>5.8</v>
      </c>
      <c r="BL81" s="1">
        <v>5.6</v>
      </c>
      <c r="BM81" s="1">
        <v>1.44</v>
      </c>
      <c r="BN81" s="1">
        <v>1.49</v>
      </c>
      <c r="BO81" s="1">
        <v>1.62</v>
      </c>
      <c r="BP81" s="1">
        <v>9.34</v>
      </c>
      <c r="BQ81" s="1">
        <v>8.81</v>
      </c>
      <c r="BR81" s="1">
        <v>9</v>
      </c>
      <c r="BS81" s="1">
        <v>70</v>
      </c>
      <c r="BT81" s="1">
        <v>77.5</v>
      </c>
      <c r="BU81" s="1">
        <v>128</v>
      </c>
      <c r="BV81" s="1">
        <v>11.916352691396472</v>
      </c>
      <c r="BW81" s="1">
        <v>4.3987759893897289</v>
      </c>
      <c r="BX81" s="1">
        <v>102</v>
      </c>
      <c r="BY81" s="1">
        <v>12</v>
      </c>
      <c r="BZ81" s="1">
        <v>0.31000000000000022</v>
      </c>
      <c r="CA81" s="1">
        <v>0.32800000000000024</v>
      </c>
      <c r="CB81" s="1">
        <v>0.34800000000000025</v>
      </c>
    </row>
    <row r="82" spans="1:80">
      <c r="A82" s="1">
        <v>80</v>
      </c>
      <c r="B82" s="1" t="b">
        <v>0</v>
      </c>
      <c r="C82" s="1" t="s">
        <v>52</v>
      </c>
      <c r="D82" s="1">
        <v>0.77112000000000003</v>
      </c>
      <c r="E82" s="1">
        <v>0</v>
      </c>
      <c r="F82" s="1">
        <v>1</v>
      </c>
      <c r="G82" s="1" t="s">
        <v>182</v>
      </c>
      <c r="H82" s="1" t="s">
        <v>182</v>
      </c>
      <c r="I82" s="1" t="s">
        <v>182</v>
      </c>
      <c r="J82" s="1" t="s">
        <v>182</v>
      </c>
      <c r="K82" s="1" t="s">
        <v>182</v>
      </c>
      <c r="L82" s="1" t="s">
        <v>182</v>
      </c>
      <c r="M82" s="1" t="s">
        <v>182</v>
      </c>
      <c r="N82" s="1" t="s">
        <v>182</v>
      </c>
      <c r="O82" s="1" t="s">
        <v>182</v>
      </c>
      <c r="P82" s="1" t="s">
        <v>182</v>
      </c>
      <c r="Q82" s="1" t="s">
        <v>182</v>
      </c>
      <c r="R82" s="1" t="s">
        <v>182</v>
      </c>
      <c r="S82" s="1" t="s">
        <v>182</v>
      </c>
      <c r="T82" s="1" t="s">
        <v>182</v>
      </c>
      <c r="U82" s="1" t="s">
        <v>182</v>
      </c>
      <c r="V82" s="1" t="s">
        <v>182</v>
      </c>
      <c r="W82" s="1" t="s">
        <v>182</v>
      </c>
      <c r="X82" s="1" t="s">
        <v>182</v>
      </c>
      <c r="Y82" s="1" t="s">
        <v>182</v>
      </c>
      <c r="Z82" s="1" t="s">
        <v>182</v>
      </c>
      <c r="AA82" s="1" t="s">
        <v>182</v>
      </c>
      <c r="AB82" s="1" t="s">
        <v>182</v>
      </c>
      <c r="AC82" s="1" t="s">
        <v>182</v>
      </c>
      <c r="AD82" s="1" t="s">
        <v>182</v>
      </c>
      <c r="AE82" s="1" t="s">
        <v>182</v>
      </c>
      <c r="AF82" s="1" t="s">
        <v>182</v>
      </c>
      <c r="AG82" s="1" t="s">
        <v>182</v>
      </c>
      <c r="AH82" s="1" t="s">
        <v>182</v>
      </c>
      <c r="AI82" s="1" t="s">
        <v>182</v>
      </c>
      <c r="AJ82" s="1" t="s">
        <v>182</v>
      </c>
      <c r="AK82" s="1" t="s">
        <v>182</v>
      </c>
      <c r="AL82" s="1" t="s">
        <v>182</v>
      </c>
      <c r="AM82" s="1" t="s">
        <v>182</v>
      </c>
      <c r="AN82" s="1" t="s">
        <v>182</v>
      </c>
      <c r="AO82" s="1" t="s">
        <v>182</v>
      </c>
      <c r="AP82" s="1" t="s">
        <v>182</v>
      </c>
      <c r="AQ82" s="1" t="s">
        <v>182</v>
      </c>
      <c r="AR82" s="1" t="s">
        <v>182</v>
      </c>
      <c r="AS82" s="1" t="s">
        <v>182</v>
      </c>
      <c r="AT82" s="1" t="s">
        <v>182</v>
      </c>
      <c r="AU82" s="1" t="s">
        <v>182</v>
      </c>
      <c r="AV82" s="1" t="s">
        <v>182</v>
      </c>
      <c r="AW82" s="1" t="s">
        <v>182</v>
      </c>
      <c r="AX82" s="1" t="s">
        <v>182</v>
      </c>
      <c r="AY82" s="1" t="s">
        <v>182</v>
      </c>
      <c r="AZ82" s="1" t="s">
        <v>182</v>
      </c>
      <c r="BA82" s="1" t="s">
        <v>182</v>
      </c>
      <c r="BB82" s="1" t="s">
        <v>182</v>
      </c>
      <c r="BC82" s="1" t="s">
        <v>182</v>
      </c>
      <c r="BD82" s="1" t="s">
        <v>182</v>
      </c>
      <c r="BE82" s="1" t="s">
        <v>182</v>
      </c>
      <c r="BF82" s="1" t="s">
        <v>182</v>
      </c>
      <c r="BG82" s="1" t="s">
        <v>182</v>
      </c>
      <c r="BH82" s="1" t="s">
        <v>182</v>
      </c>
      <c r="BI82" s="1" t="s">
        <v>182</v>
      </c>
      <c r="BJ82" s="1" t="s">
        <v>182</v>
      </c>
      <c r="BK82" s="1" t="s">
        <v>182</v>
      </c>
      <c r="BL82" s="1" t="s">
        <v>182</v>
      </c>
      <c r="BM82" s="1" t="s">
        <v>182</v>
      </c>
      <c r="BN82" s="1" t="s">
        <v>182</v>
      </c>
      <c r="BO82" s="1" t="s">
        <v>182</v>
      </c>
      <c r="BP82" s="1" t="s">
        <v>182</v>
      </c>
      <c r="BQ82" s="1" t="s">
        <v>182</v>
      </c>
      <c r="BR82" s="1" t="s">
        <v>182</v>
      </c>
      <c r="BS82" s="1" t="s">
        <v>182</v>
      </c>
      <c r="BT82" s="1" t="s">
        <v>182</v>
      </c>
      <c r="BU82" s="1" t="s">
        <v>182</v>
      </c>
      <c r="BV82" s="1" t="s">
        <v>182</v>
      </c>
      <c r="BW82" s="1" t="s">
        <v>182</v>
      </c>
      <c r="BX82" s="1" t="s">
        <v>182</v>
      </c>
      <c r="BY82" s="1" t="s">
        <v>182</v>
      </c>
      <c r="BZ82" s="1" t="s">
        <v>182</v>
      </c>
      <c r="CA82" s="1" t="s">
        <v>182</v>
      </c>
      <c r="CB82" s="1" t="s">
        <v>182</v>
      </c>
    </row>
    <row r="83" spans="1:80">
      <c r="A83" s="1">
        <v>81</v>
      </c>
      <c r="B83" s="1" t="b">
        <v>0</v>
      </c>
      <c r="C83" s="1" t="s">
        <v>52</v>
      </c>
      <c r="D83" s="1">
        <v>0.69755</v>
      </c>
      <c r="E83" s="1">
        <v>0.43375999999999998</v>
      </c>
      <c r="F83" s="1">
        <v>0.49084</v>
      </c>
      <c r="G83" s="1">
        <v>5</v>
      </c>
      <c r="H83" s="1">
        <v>11</v>
      </c>
      <c r="I83" s="1">
        <v>8</v>
      </c>
      <c r="J83" s="1">
        <v>447.06094882436446</v>
      </c>
      <c r="K83" s="1">
        <v>551.18911241779028</v>
      </c>
      <c r="L83" s="1">
        <v>562.54742792829427</v>
      </c>
      <c r="M83" s="1">
        <v>4.6184746332476987</v>
      </c>
      <c r="N83" s="1">
        <v>4.5548372558781534</v>
      </c>
      <c r="O83" s="1">
        <v>4.5644184627972111</v>
      </c>
      <c r="P83" s="1">
        <v>4.7490107640175782E-4</v>
      </c>
      <c r="Q83" s="1">
        <v>2.5778678838340796E-4</v>
      </c>
      <c r="R83" s="1">
        <v>2.3912915591053435E-4</v>
      </c>
      <c r="S83" s="1">
        <v>0.73750612243597802</v>
      </c>
      <c r="T83" s="1">
        <v>0.77900557904440193</v>
      </c>
      <c r="U83" s="1">
        <v>0.76911178766330546</v>
      </c>
      <c r="V83" s="1">
        <v>8</v>
      </c>
      <c r="W83" s="1">
        <v>10.45</v>
      </c>
      <c r="X83" s="1">
        <v>10.75</v>
      </c>
      <c r="Y83" s="1">
        <v>0.30500000000000022</v>
      </c>
      <c r="Z83" s="1">
        <v>0.35100000000000026</v>
      </c>
      <c r="AA83" s="1">
        <v>0.34500000000000025</v>
      </c>
      <c r="AB83" s="1">
        <v>142</v>
      </c>
      <c r="AC83" s="1">
        <v>1.847349469041463E-4</v>
      </c>
      <c r="AD83" s="1">
        <v>8465830.7769367471</v>
      </c>
      <c r="AE83" s="1">
        <v>11.827347083959795</v>
      </c>
      <c r="AF83" s="1">
        <v>3.6560733042945182</v>
      </c>
      <c r="AG83" s="1">
        <v>2.2129567994709148E-4</v>
      </c>
      <c r="AH83" s="1">
        <v>10141296</v>
      </c>
      <c r="AI83" s="1">
        <v>76828</v>
      </c>
      <c r="AJ83" s="1">
        <v>9.8860569325707276E-2</v>
      </c>
      <c r="AK83" s="1">
        <v>596487.01697005215</v>
      </c>
      <c r="AL83" s="1">
        <v>2663630.9883285551</v>
      </c>
      <c r="AM83" s="1">
        <v>31390</v>
      </c>
      <c r="AN83" s="1">
        <v>47689</v>
      </c>
      <c r="AO83" s="1">
        <v>56656</v>
      </c>
      <c r="AP83" s="1">
        <v>0.9007142857142858</v>
      </c>
      <c r="AQ83" s="1">
        <v>0.9007142857142858</v>
      </c>
      <c r="AR83" s="1">
        <v>0.9007142857142858</v>
      </c>
      <c r="AS83" s="1">
        <v>0.45263157894736844</v>
      </c>
      <c r="AT83" s="1">
        <v>0.58947368421052626</v>
      </c>
      <c r="AU83" s="1">
        <v>0.60526315789473684</v>
      </c>
      <c r="AV83" s="1">
        <v>172</v>
      </c>
      <c r="AW83" s="1">
        <v>224</v>
      </c>
      <c r="AX83" s="1">
        <v>230</v>
      </c>
      <c r="AY83" s="1">
        <v>60</v>
      </c>
      <c r="AZ83" s="1">
        <v>100</v>
      </c>
      <c r="BA83" s="1">
        <v>120</v>
      </c>
      <c r="BB83" s="1">
        <v>30901709.999999989</v>
      </c>
      <c r="BC83" s="1">
        <v>45733800</v>
      </c>
      <c r="BD83" s="1">
        <v>53893770</v>
      </c>
      <c r="BE83" s="1">
        <v>1600</v>
      </c>
      <c r="BF83" s="1">
        <v>1600</v>
      </c>
      <c r="BG83" s="1">
        <v>1900</v>
      </c>
      <c r="BH83" s="1">
        <v>12.067143635980385</v>
      </c>
      <c r="BI83" s="1">
        <v>611.54480641808721</v>
      </c>
      <c r="BJ83" s="1">
        <v>5.9</v>
      </c>
      <c r="BK83" s="1">
        <v>5.84</v>
      </c>
      <c r="BL83" s="1">
        <v>5.05</v>
      </c>
      <c r="BM83" s="1">
        <v>1.47</v>
      </c>
      <c r="BN83" s="1">
        <v>1.59</v>
      </c>
      <c r="BO83" s="1">
        <v>1.57</v>
      </c>
      <c r="BP83" s="1">
        <v>9.34</v>
      </c>
      <c r="BQ83" s="1">
        <v>9.66</v>
      </c>
      <c r="BR83" s="1">
        <v>8.9700000000000006</v>
      </c>
      <c r="BS83" s="1">
        <v>70</v>
      </c>
      <c r="BT83" s="1">
        <v>95.1</v>
      </c>
      <c r="BU83" s="1">
        <v>115.2</v>
      </c>
      <c r="BV83" s="1">
        <v>12.067143635980385</v>
      </c>
      <c r="BW83" s="1">
        <v>3.6560733042945182</v>
      </c>
      <c r="BX83" s="1">
        <v>20</v>
      </c>
      <c r="BY83" s="1">
        <v>40</v>
      </c>
      <c r="BZ83" s="1">
        <v>0.30500000000000022</v>
      </c>
      <c r="CA83" s="1">
        <v>0.35100000000000026</v>
      </c>
      <c r="CB83" s="1">
        <v>0.34500000000000025</v>
      </c>
    </row>
    <row r="84" spans="1:80">
      <c r="A84" s="1">
        <v>82</v>
      </c>
      <c r="B84" s="1" t="b">
        <v>0</v>
      </c>
      <c r="C84" s="1" t="s">
        <v>52</v>
      </c>
      <c r="D84" s="1">
        <v>0.84191000000000005</v>
      </c>
      <c r="E84" s="1">
        <v>0.74636999999999998</v>
      </c>
      <c r="F84" s="1">
        <v>0.44900000000000001</v>
      </c>
      <c r="G84" s="1">
        <v>6</v>
      </c>
      <c r="H84" s="1">
        <v>18</v>
      </c>
      <c r="I84" s="1">
        <v>7</v>
      </c>
      <c r="J84" s="1">
        <v>431.50923237293813</v>
      </c>
      <c r="K84" s="1">
        <v>599.98789930036787</v>
      </c>
      <c r="L84" s="1">
        <v>647.17036180505806</v>
      </c>
      <c r="M84" s="1">
        <v>4.6110200212233927</v>
      </c>
      <c r="N84" s="1">
        <v>4.5577713202297838</v>
      </c>
      <c r="O84" s="1">
        <v>4.560264892130526</v>
      </c>
      <c r="P84" s="1">
        <v>6.3601908889510637E-4</v>
      </c>
      <c r="Q84" s="1">
        <v>2.6413849010675973E-4</v>
      </c>
      <c r="R84" s="1">
        <v>2.2873752894010934E-4</v>
      </c>
      <c r="S84" s="1">
        <v>0.7461602558529643</v>
      </c>
      <c r="T84" s="1">
        <v>0.77836024902536249</v>
      </c>
      <c r="U84" s="1">
        <v>0.78674977648552846</v>
      </c>
      <c r="V84" s="1">
        <v>7.65</v>
      </c>
      <c r="W84" s="1">
        <v>11.65</v>
      </c>
      <c r="X84" s="1">
        <v>12.8</v>
      </c>
      <c r="Y84" s="1">
        <v>0.31000000000000022</v>
      </c>
      <c r="Z84" s="1">
        <v>0.34900000000000025</v>
      </c>
      <c r="AA84" s="1">
        <v>0.34800000000000025</v>
      </c>
      <c r="AB84" s="1">
        <v>128</v>
      </c>
      <c r="AC84" s="1">
        <v>1.8943810914964638E-4</v>
      </c>
      <c r="AD84" s="1">
        <v>8717471.289308358</v>
      </c>
      <c r="AE84" s="1">
        <v>13.01992337676424</v>
      </c>
      <c r="AF84" s="1">
        <v>4.7139195717288507</v>
      </c>
      <c r="AG84" s="1">
        <v>2.3657730486693489E-4</v>
      </c>
      <c r="AH84" s="1">
        <v>10886700</v>
      </c>
      <c r="AI84" s="1">
        <v>82475</v>
      </c>
      <c r="AJ84" s="1">
        <v>0.10369070278819503</v>
      </c>
      <c r="AK84" s="1">
        <v>557957.15516433259</v>
      </c>
      <c r="AL84" s="1">
        <v>2805391.1465534968</v>
      </c>
      <c r="AM84" s="1">
        <v>32344</v>
      </c>
      <c r="AN84" s="1">
        <v>47671</v>
      </c>
      <c r="AO84" s="1">
        <v>68601</v>
      </c>
      <c r="AP84" s="1">
        <v>0.9007142857142858</v>
      </c>
      <c r="AQ84" s="1">
        <v>0.9007142857142858</v>
      </c>
      <c r="AR84" s="1">
        <v>0.9007142857142858</v>
      </c>
      <c r="AS84" s="1">
        <v>0.43157894736842106</v>
      </c>
      <c r="AT84" s="1">
        <v>0.65263157894736845</v>
      </c>
      <c r="AU84" s="1">
        <v>0.71578947368421053</v>
      </c>
      <c r="AV84" s="1">
        <v>164</v>
      </c>
      <c r="AW84" s="1">
        <v>248</v>
      </c>
      <c r="AX84" s="1">
        <v>272</v>
      </c>
      <c r="AY84" s="1">
        <v>60</v>
      </c>
      <c r="AZ84" s="1">
        <v>110</v>
      </c>
      <c r="BA84" s="1">
        <v>174</v>
      </c>
      <c r="BB84" s="1">
        <v>31769849.999999996</v>
      </c>
      <c r="BC84" s="1">
        <v>45717419.999999993</v>
      </c>
      <c r="BD84" s="1">
        <v>64763719.999999993</v>
      </c>
      <c r="BE84" s="1">
        <v>1600</v>
      </c>
      <c r="BF84" s="1">
        <v>1800</v>
      </c>
      <c r="BG84" s="1">
        <v>1600</v>
      </c>
      <c r="BH84" s="1">
        <v>13.22867425944103</v>
      </c>
      <c r="BI84" s="1">
        <v>791.76847940244932</v>
      </c>
      <c r="BJ84" s="1">
        <v>5.5</v>
      </c>
      <c r="BK84" s="1">
        <v>6.3</v>
      </c>
      <c r="BL84" s="1">
        <v>5.6</v>
      </c>
      <c r="BM84" s="1">
        <v>1.44</v>
      </c>
      <c r="BN84" s="1">
        <v>1.47</v>
      </c>
      <c r="BO84" s="1">
        <v>1.62</v>
      </c>
      <c r="BP84" s="1">
        <v>9.34</v>
      </c>
      <c r="BQ84" s="1">
        <v>9.3800000000000008</v>
      </c>
      <c r="BR84" s="1">
        <v>9</v>
      </c>
      <c r="BS84" s="1">
        <v>70</v>
      </c>
      <c r="BT84" s="1">
        <v>106.6</v>
      </c>
      <c r="BU84" s="1">
        <v>128</v>
      </c>
      <c r="BV84" s="1">
        <v>13.22867425944103</v>
      </c>
      <c r="BW84" s="1">
        <v>4.7139195717288507</v>
      </c>
      <c r="BX84" s="1">
        <v>64</v>
      </c>
      <c r="BY84" s="1">
        <v>50</v>
      </c>
      <c r="BZ84" s="1">
        <v>0.31000000000000022</v>
      </c>
      <c r="CA84" s="1">
        <v>0.34900000000000025</v>
      </c>
      <c r="CB84" s="1">
        <v>0.34800000000000025</v>
      </c>
    </row>
    <row r="85" spans="1:80">
      <c r="A85" s="1">
        <v>83</v>
      </c>
      <c r="B85" s="1" t="b">
        <v>0</v>
      </c>
      <c r="C85" s="1" t="s">
        <v>52</v>
      </c>
      <c r="D85" s="1">
        <v>0.57399</v>
      </c>
      <c r="E85" s="1">
        <v>0.57433000000000001</v>
      </c>
      <c r="F85" s="1">
        <v>0.75812000000000002</v>
      </c>
      <c r="G85" s="1">
        <v>5</v>
      </c>
      <c r="H85" s="1">
        <v>14</v>
      </c>
      <c r="I85" s="1">
        <v>12</v>
      </c>
      <c r="J85" s="1">
        <v>447.06094882436446</v>
      </c>
      <c r="K85" s="1">
        <v>551.18911241779028</v>
      </c>
      <c r="L85" s="1">
        <v>592.82291055287965</v>
      </c>
      <c r="M85" s="1">
        <v>4.6184746332476987</v>
      </c>
      <c r="N85" s="1">
        <v>4.5506512781850228</v>
      </c>
      <c r="O85" s="1">
        <v>4.5665885686767789</v>
      </c>
      <c r="P85" s="1">
        <v>5.5171619215088358E-4</v>
      </c>
      <c r="Q85" s="1">
        <v>2.6312438883249344E-4</v>
      </c>
      <c r="R85" s="1">
        <v>2.2354306471183876E-4</v>
      </c>
      <c r="S85" s="1">
        <v>0.73835578537543078</v>
      </c>
      <c r="T85" s="1">
        <v>0.76772940777081744</v>
      </c>
      <c r="U85" s="1">
        <v>0.74740991044310356</v>
      </c>
      <c r="V85" s="1">
        <v>8</v>
      </c>
      <c r="W85" s="1">
        <v>10.45</v>
      </c>
      <c r="X85" s="1">
        <v>11.5</v>
      </c>
      <c r="Y85" s="1">
        <v>0.30500000000000022</v>
      </c>
      <c r="Z85" s="1">
        <v>0.35400000000000026</v>
      </c>
      <c r="AA85" s="1">
        <v>0.34300000000000025</v>
      </c>
      <c r="AB85" s="1">
        <v>137</v>
      </c>
      <c r="AC85" s="1">
        <v>1.8750360088611902E-4</v>
      </c>
      <c r="AD85" s="1">
        <v>8456918.3022418488</v>
      </c>
      <c r="AE85" s="1">
        <v>12.318205313214326</v>
      </c>
      <c r="AF85" s="1">
        <v>4.3219181560047453</v>
      </c>
      <c r="AG85" s="1">
        <v>2.3072278244616647E-4</v>
      </c>
      <c r="AH85" s="1">
        <v>10406220.000000002</v>
      </c>
      <c r="AI85" s="1">
        <v>78835</v>
      </c>
      <c r="AJ85" s="1">
        <v>9.9783040719729363E-2</v>
      </c>
      <c r="AK85" s="1">
        <v>572115.15308766265</v>
      </c>
      <c r="AL85" s="1">
        <v>2645999.0589057961</v>
      </c>
      <c r="AM85" s="1">
        <v>31390</v>
      </c>
      <c r="AN85" s="1">
        <v>49500</v>
      </c>
      <c r="AO85" s="1">
        <v>58348</v>
      </c>
      <c r="AP85" s="1">
        <v>0.9007142857142858</v>
      </c>
      <c r="AQ85" s="1">
        <v>0.9007142857142858</v>
      </c>
      <c r="AR85" s="1">
        <v>0.9007142857142858</v>
      </c>
      <c r="AS85" s="1">
        <v>0.45263157894736844</v>
      </c>
      <c r="AT85" s="1">
        <v>0.58947368421052626</v>
      </c>
      <c r="AU85" s="1">
        <v>0.64736842105263159</v>
      </c>
      <c r="AV85" s="1">
        <v>172</v>
      </c>
      <c r="AW85" s="1">
        <v>224</v>
      </c>
      <c r="AX85" s="1">
        <v>246</v>
      </c>
      <c r="AY85" s="1">
        <v>60</v>
      </c>
      <c r="AZ85" s="1">
        <v>104</v>
      </c>
      <c r="BA85" s="1">
        <v>133</v>
      </c>
      <c r="BB85" s="1">
        <v>30901709.999999989</v>
      </c>
      <c r="BC85" s="1">
        <v>47381809.999999993</v>
      </c>
      <c r="BD85" s="1">
        <v>55433490</v>
      </c>
      <c r="BE85" s="1">
        <v>1600</v>
      </c>
      <c r="BF85" s="1">
        <v>1900</v>
      </c>
      <c r="BG85" s="1">
        <v>1950</v>
      </c>
      <c r="BH85" s="1">
        <v>12.39263197097663</v>
      </c>
      <c r="BI85" s="1">
        <v>711.4951196817259</v>
      </c>
      <c r="BJ85" s="1">
        <v>5.9</v>
      </c>
      <c r="BK85" s="1">
        <v>5.47</v>
      </c>
      <c r="BL85" s="1">
        <v>6.2</v>
      </c>
      <c r="BM85" s="1">
        <v>1.47</v>
      </c>
      <c r="BN85" s="1">
        <v>1.55</v>
      </c>
      <c r="BO85" s="1">
        <v>1.7</v>
      </c>
      <c r="BP85" s="1">
        <v>9.34</v>
      </c>
      <c r="BQ85" s="1">
        <v>8.43</v>
      </c>
      <c r="BR85" s="1">
        <v>8.82</v>
      </c>
      <c r="BS85" s="1">
        <v>70</v>
      </c>
      <c r="BT85" s="1">
        <v>100</v>
      </c>
      <c r="BU85" s="1">
        <v>114</v>
      </c>
      <c r="BV85" s="1">
        <v>12.39263197097663</v>
      </c>
      <c r="BW85" s="1">
        <v>4.3219181560047453</v>
      </c>
      <c r="BX85" s="1">
        <v>29</v>
      </c>
      <c r="BY85" s="1">
        <v>44</v>
      </c>
      <c r="BZ85" s="1">
        <v>0.30500000000000022</v>
      </c>
      <c r="CA85" s="1">
        <v>0.35400000000000026</v>
      </c>
      <c r="CB85" s="1">
        <v>0.34300000000000025</v>
      </c>
    </row>
    <row r="86" spans="1:80">
      <c r="A86" s="1">
        <v>84</v>
      </c>
      <c r="B86" s="1" t="b">
        <v>0</v>
      </c>
      <c r="C86" s="1" t="s">
        <v>52</v>
      </c>
      <c r="D86" s="1">
        <v>0.81418000000000001</v>
      </c>
      <c r="E86" s="1">
        <v>0.60448000000000002</v>
      </c>
      <c r="F86" s="1">
        <v>0.76642999999999994</v>
      </c>
      <c r="G86" s="1">
        <v>6</v>
      </c>
      <c r="H86" s="1">
        <v>15</v>
      </c>
      <c r="I86" s="1">
        <v>12</v>
      </c>
      <c r="J86" s="1">
        <v>434.18790959551683</v>
      </c>
      <c r="K86" s="1">
        <v>532.61262205966227</v>
      </c>
      <c r="L86" s="1">
        <v>592.82291055287965</v>
      </c>
      <c r="M86" s="1">
        <v>4.6110200212233927</v>
      </c>
      <c r="N86" s="1">
        <v>4.5733552173118861</v>
      </c>
      <c r="O86" s="1">
        <v>4.5665885686767789</v>
      </c>
      <c r="P86" s="1">
        <v>5.5744002329390476E-4</v>
      </c>
      <c r="Q86" s="1">
        <v>2.6161643008819173E-4</v>
      </c>
      <c r="R86" s="1">
        <v>2.0775326645626008E-4</v>
      </c>
      <c r="S86" s="1">
        <v>0.74221657085612014</v>
      </c>
      <c r="T86" s="1">
        <v>0.7517485542823058</v>
      </c>
      <c r="U86" s="1">
        <v>0.74790842467895136</v>
      </c>
      <c r="V86" s="1">
        <v>7.7</v>
      </c>
      <c r="W86" s="1">
        <v>9.9499999999999993</v>
      </c>
      <c r="X86" s="1">
        <v>11.5</v>
      </c>
      <c r="Y86" s="1">
        <v>0.31000000000000022</v>
      </c>
      <c r="Z86" s="1">
        <v>0.33800000000000024</v>
      </c>
      <c r="AA86" s="1">
        <v>0.34300000000000025</v>
      </c>
      <c r="AB86" s="1">
        <v>144</v>
      </c>
      <c r="AC86" s="1">
        <v>1.8177821865373797E-4</v>
      </c>
      <c r="AD86" s="1">
        <v>8412961.0036729574</v>
      </c>
      <c r="AE86" s="1">
        <v>11.817099030981748</v>
      </c>
      <c r="AF86" s="1">
        <v>4.0715203779849984</v>
      </c>
      <c r="AG86" s="1">
        <v>2.2249342243358796E-4</v>
      </c>
      <c r="AH86" s="1">
        <v>10297320.000000002</v>
      </c>
      <c r="AI86" s="1">
        <v>78010</v>
      </c>
      <c r="AJ86" s="1">
        <v>9.6365443574649573E-2</v>
      </c>
      <c r="AK86" s="1">
        <v>593275.96544747613</v>
      </c>
      <c r="AL86" s="1">
        <v>2622157.572211341</v>
      </c>
      <c r="AM86" s="1">
        <v>32344</v>
      </c>
      <c r="AN86" s="1">
        <v>40677</v>
      </c>
      <c r="AO86" s="1">
        <v>58348</v>
      </c>
      <c r="AP86" s="1">
        <v>0.9007142857142858</v>
      </c>
      <c r="AQ86" s="1">
        <v>0.9007142857142858</v>
      </c>
      <c r="AR86" s="1">
        <v>0.9007142857142858</v>
      </c>
      <c r="AS86" s="1">
        <v>0.43684210526315792</v>
      </c>
      <c r="AT86" s="1">
        <v>0.56315789473684208</v>
      </c>
      <c r="AU86" s="1">
        <v>0.64736842105263159</v>
      </c>
      <c r="AV86" s="1">
        <v>166</v>
      </c>
      <c r="AW86" s="1">
        <v>214</v>
      </c>
      <c r="AX86" s="1">
        <v>246</v>
      </c>
      <c r="AY86" s="1">
        <v>60</v>
      </c>
      <c r="AZ86" s="1">
        <v>88</v>
      </c>
      <c r="BA86" s="1">
        <v>133</v>
      </c>
      <c r="BB86" s="1">
        <v>31769849.999999996</v>
      </c>
      <c r="BC86" s="1">
        <v>39352879.999999993</v>
      </c>
      <c r="BD86" s="1">
        <v>55433490</v>
      </c>
      <c r="BE86" s="1">
        <v>1600</v>
      </c>
      <c r="BF86" s="1">
        <v>1600</v>
      </c>
      <c r="BG86" s="1">
        <v>1950</v>
      </c>
      <c r="BH86" s="1">
        <v>11.401046844470226</v>
      </c>
      <c r="BI86" s="1">
        <v>687.79103365937124</v>
      </c>
      <c r="BJ86" s="1">
        <v>5.5</v>
      </c>
      <c r="BK86" s="1">
        <v>5.48</v>
      </c>
      <c r="BL86" s="1">
        <v>6.2</v>
      </c>
      <c r="BM86" s="1">
        <v>1.44</v>
      </c>
      <c r="BN86" s="1">
        <v>1.46</v>
      </c>
      <c r="BO86" s="1">
        <v>1.7</v>
      </c>
      <c r="BP86" s="1">
        <v>9.34</v>
      </c>
      <c r="BQ86" s="1">
        <v>9.17</v>
      </c>
      <c r="BR86" s="1">
        <v>8.82</v>
      </c>
      <c r="BS86" s="1">
        <v>70</v>
      </c>
      <c r="BT86" s="1">
        <v>82.6</v>
      </c>
      <c r="BU86" s="1">
        <v>114</v>
      </c>
      <c r="BV86" s="1">
        <v>11.401046844470226</v>
      </c>
      <c r="BW86" s="1">
        <v>4.0715203779849984</v>
      </c>
      <c r="BX86" s="1">
        <v>45</v>
      </c>
      <c r="BY86" s="1">
        <v>28</v>
      </c>
      <c r="BZ86" s="1">
        <v>0.31000000000000022</v>
      </c>
      <c r="CA86" s="1">
        <v>0.33800000000000024</v>
      </c>
      <c r="CB86" s="1">
        <v>0.34300000000000025</v>
      </c>
    </row>
    <row r="87" spans="1:80">
      <c r="A87" s="1">
        <v>85</v>
      </c>
      <c r="B87" s="1" t="b">
        <v>0</v>
      </c>
      <c r="C87" s="1" t="s">
        <v>52</v>
      </c>
      <c r="D87" s="1">
        <v>0.77905000000000002</v>
      </c>
      <c r="E87" s="1">
        <v>0.25297999999999998</v>
      </c>
      <c r="F87" s="1">
        <v>0.72721000000000002</v>
      </c>
      <c r="G87" s="1">
        <v>6</v>
      </c>
      <c r="H87" s="1">
        <v>7</v>
      </c>
      <c r="I87" s="1">
        <v>11</v>
      </c>
      <c r="J87" s="1">
        <v>434.18790959551683</v>
      </c>
      <c r="K87" s="1">
        <v>483.76772751491126</v>
      </c>
      <c r="L87" s="1">
        <v>551.18911241779028</v>
      </c>
      <c r="M87" s="1">
        <v>4.6110200212233927</v>
      </c>
      <c r="N87" s="1">
        <v>4.5759064953131174</v>
      </c>
      <c r="O87" s="1">
        <v>4.5564661915499665</v>
      </c>
      <c r="P87" s="1">
        <v>5.1883974405505747E-4</v>
      </c>
      <c r="Q87" s="1">
        <v>3.1474148364159607E-4</v>
      </c>
      <c r="R87" s="1">
        <v>2.6968282318458179E-4</v>
      </c>
      <c r="S87" s="1">
        <v>0.74416618309348825</v>
      </c>
      <c r="T87" s="1">
        <v>0.77794316105296624</v>
      </c>
      <c r="U87" s="1">
        <v>0.78845070709698428</v>
      </c>
      <c r="V87" s="1">
        <v>7.7</v>
      </c>
      <c r="W87" s="1">
        <v>8.8000000000000007</v>
      </c>
      <c r="X87" s="1">
        <v>10.45</v>
      </c>
      <c r="Y87" s="1">
        <v>0.31000000000000022</v>
      </c>
      <c r="Z87" s="1">
        <v>0.33600000000000024</v>
      </c>
      <c r="AA87" s="1">
        <v>0.35000000000000026</v>
      </c>
      <c r="AB87" s="1">
        <v>130</v>
      </c>
      <c r="AC87" s="1">
        <v>2.0583193118754058E-4</v>
      </c>
      <c r="AD87" s="1">
        <v>7803369.6331867455</v>
      </c>
      <c r="AE87" s="1">
        <v>12.007377232434502</v>
      </c>
      <c r="AF87" s="1">
        <v>3.7904895724873406</v>
      </c>
      <c r="AG87" s="1">
        <v>2.4373682691241399E-4</v>
      </c>
      <c r="AH87" s="1">
        <v>9240396</v>
      </c>
      <c r="AI87" s="1">
        <v>70003</v>
      </c>
      <c r="AJ87" s="1">
        <v>0.11581408891063205</v>
      </c>
      <c r="AK87" s="1">
        <v>541567.72971953789</v>
      </c>
      <c r="AL87" s="1">
        <v>2581435.3563805697</v>
      </c>
      <c r="AM87" s="1">
        <v>32344</v>
      </c>
      <c r="AN87" s="1">
        <v>39754</v>
      </c>
      <c r="AO87" s="1">
        <v>60140</v>
      </c>
      <c r="AP87" s="1">
        <v>0.9007142857142858</v>
      </c>
      <c r="AQ87" s="1">
        <v>0.9007142857142858</v>
      </c>
      <c r="AR87" s="1">
        <v>0.9007142857142858</v>
      </c>
      <c r="AS87" s="1">
        <v>0.43684210526315792</v>
      </c>
      <c r="AT87" s="1">
        <v>0.5</v>
      </c>
      <c r="AU87" s="1">
        <v>0.58947368421052626</v>
      </c>
      <c r="AV87" s="1">
        <v>166</v>
      </c>
      <c r="AW87" s="1">
        <v>190</v>
      </c>
      <c r="AX87" s="1">
        <v>224</v>
      </c>
      <c r="AY87" s="1">
        <v>60</v>
      </c>
      <c r="AZ87" s="1">
        <v>80</v>
      </c>
      <c r="BA87" s="1">
        <v>126</v>
      </c>
      <c r="BB87" s="1">
        <v>31769849.999999996</v>
      </c>
      <c r="BC87" s="1">
        <v>38512950</v>
      </c>
      <c r="BD87" s="1">
        <v>57064210</v>
      </c>
      <c r="BE87" s="1">
        <v>1600</v>
      </c>
      <c r="BF87" s="1">
        <v>1800</v>
      </c>
      <c r="BG87" s="1">
        <v>1600</v>
      </c>
      <c r="BH87" s="1">
        <v>11.673336121659601</v>
      </c>
      <c r="BI87" s="1">
        <v>524.51462388683785</v>
      </c>
      <c r="BJ87" s="1">
        <v>5.5</v>
      </c>
      <c r="BK87" s="1">
        <v>4.8</v>
      </c>
      <c r="BL87" s="1">
        <v>5.95</v>
      </c>
      <c r="BM87" s="1">
        <v>1.44</v>
      </c>
      <c r="BN87" s="1">
        <v>1.47</v>
      </c>
      <c r="BO87" s="1">
        <v>1.69</v>
      </c>
      <c r="BP87" s="1">
        <v>9.34</v>
      </c>
      <c r="BQ87" s="1">
        <v>7.95</v>
      </c>
      <c r="BR87" s="1">
        <v>8.7200000000000006</v>
      </c>
      <c r="BS87" s="1">
        <v>70</v>
      </c>
      <c r="BT87" s="1">
        <v>79.2</v>
      </c>
      <c r="BU87" s="1">
        <v>108.2</v>
      </c>
      <c r="BV87" s="1">
        <v>11.673336121659601</v>
      </c>
      <c r="BW87" s="1">
        <v>3.7904895724873406</v>
      </c>
      <c r="BX87" s="1">
        <v>46</v>
      </c>
      <c r="BY87" s="1">
        <v>20</v>
      </c>
      <c r="BZ87" s="1">
        <v>0.31000000000000022</v>
      </c>
      <c r="CA87" s="1">
        <v>0.33600000000000024</v>
      </c>
      <c r="CB87" s="1">
        <v>0.35000000000000026</v>
      </c>
    </row>
    <row r="88" spans="1:80">
      <c r="A88" s="1">
        <v>86</v>
      </c>
      <c r="B88" s="1" t="b">
        <v>0</v>
      </c>
      <c r="C88" s="1" t="s">
        <v>52</v>
      </c>
      <c r="D88" s="1">
        <v>0.85313000000000005</v>
      </c>
      <c r="E88" s="1">
        <v>2.1010000000000001E-2</v>
      </c>
      <c r="F88" s="1">
        <v>0.48799999999999999</v>
      </c>
      <c r="G88" s="1" t="s">
        <v>182</v>
      </c>
      <c r="H88" s="1" t="s">
        <v>182</v>
      </c>
      <c r="I88" s="1" t="s">
        <v>182</v>
      </c>
      <c r="J88" s="1" t="s">
        <v>182</v>
      </c>
      <c r="K88" s="1" t="s">
        <v>182</v>
      </c>
      <c r="L88" s="1" t="s">
        <v>182</v>
      </c>
      <c r="M88" s="1" t="s">
        <v>182</v>
      </c>
      <c r="N88" s="1" t="s">
        <v>182</v>
      </c>
      <c r="O88" s="1" t="s">
        <v>182</v>
      </c>
      <c r="P88" s="1" t="s">
        <v>182</v>
      </c>
      <c r="Q88" s="1" t="s">
        <v>182</v>
      </c>
      <c r="R88" s="1" t="s">
        <v>182</v>
      </c>
      <c r="S88" s="1" t="s">
        <v>182</v>
      </c>
      <c r="T88" s="1" t="s">
        <v>182</v>
      </c>
      <c r="U88" s="1" t="s">
        <v>182</v>
      </c>
      <c r="V88" s="1" t="s">
        <v>182</v>
      </c>
      <c r="W88" s="1" t="s">
        <v>182</v>
      </c>
      <c r="X88" s="1" t="s">
        <v>182</v>
      </c>
      <c r="Y88" s="1" t="s">
        <v>182</v>
      </c>
      <c r="Z88" s="1" t="s">
        <v>182</v>
      </c>
      <c r="AA88" s="1" t="s">
        <v>182</v>
      </c>
      <c r="AB88" s="1" t="s">
        <v>182</v>
      </c>
      <c r="AC88" s="1" t="s">
        <v>182</v>
      </c>
      <c r="AD88" s="1" t="s">
        <v>182</v>
      </c>
      <c r="AE88" s="1" t="s">
        <v>182</v>
      </c>
      <c r="AF88" s="1" t="s">
        <v>182</v>
      </c>
      <c r="AG88" s="1" t="s">
        <v>182</v>
      </c>
      <c r="AH88" s="1" t="s">
        <v>182</v>
      </c>
      <c r="AI88" s="1" t="s">
        <v>182</v>
      </c>
      <c r="AJ88" s="1" t="s">
        <v>182</v>
      </c>
      <c r="AK88" s="1" t="s">
        <v>182</v>
      </c>
      <c r="AL88" s="1" t="s">
        <v>182</v>
      </c>
      <c r="AM88" s="1" t="s">
        <v>182</v>
      </c>
      <c r="AN88" s="1" t="s">
        <v>182</v>
      </c>
      <c r="AO88" s="1" t="s">
        <v>182</v>
      </c>
      <c r="AP88" s="1" t="s">
        <v>182</v>
      </c>
      <c r="AQ88" s="1" t="s">
        <v>182</v>
      </c>
      <c r="AR88" s="1" t="s">
        <v>182</v>
      </c>
      <c r="AS88" s="1" t="s">
        <v>182</v>
      </c>
      <c r="AT88" s="1" t="s">
        <v>182</v>
      </c>
      <c r="AU88" s="1" t="s">
        <v>182</v>
      </c>
      <c r="AV88" s="1" t="s">
        <v>182</v>
      </c>
      <c r="AW88" s="1" t="s">
        <v>182</v>
      </c>
      <c r="AX88" s="1" t="s">
        <v>182</v>
      </c>
      <c r="AY88" s="1" t="s">
        <v>182</v>
      </c>
      <c r="AZ88" s="1" t="s">
        <v>182</v>
      </c>
      <c r="BA88" s="1" t="s">
        <v>182</v>
      </c>
      <c r="BB88" s="1" t="s">
        <v>182</v>
      </c>
      <c r="BC88" s="1" t="s">
        <v>182</v>
      </c>
      <c r="BD88" s="1" t="s">
        <v>182</v>
      </c>
      <c r="BE88" s="1" t="s">
        <v>182</v>
      </c>
      <c r="BF88" s="1" t="s">
        <v>182</v>
      </c>
      <c r="BG88" s="1" t="s">
        <v>182</v>
      </c>
      <c r="BH88" s="1" t="s">
        <v>182</v>
      </c>
      <c r="BI88" s="1" t="s">
        <v>182</v>
      </c>
      <c r="BJ88" s="1" t="s">
        <v>182</v>
      </c>
      <c r="BK88" s="1" t="s">
        <v>182</v>
      </c>
      <c r="BL88" s="1" t="s">
        <v>182</v>
      </c>
      <c r="BM88" s="1" t="s">
        <v>182</v>
      </c>
      <c r="BN88" s="1" t="s">
        <v>182</v>
      </c>
      <c r="BO88" s="1" t="s">
        <v>182</v>
      </c>
      <c r="BP88" s="1" t="s">
        <v>182</v>
      </c>
      <c r="BQ88" s="1" t="s">
        <v>182</v>
      </c>
      <c r="BR88" s="1" t="s">
        <v>182</v>
      </c>
      <c r="BS88" s="1" t="s">
        <v>182</v>
      </c>
      <c r="BT88" s="1" t="s">
        <v>182</v>
      </c>
      <c r="BU88" s="1" t="s">
        <v>182</v>
      </c>
      <c r="BV88" s="1" t="s">
        <v>182</v>
      </c>
      <c r="BW88" s="1" t="s">
        <v>182</v>
      </c>
      <c r="BX88" s="1" t="s">
        <v>182</v>
      </c>
      <c r="BY88" s="1" t="s">
        <v>182</v>
      </c>
      <c r="BZ88" s="1" t="s">
        <v>182</v>
      </c>
      <c r="CA88" s="1" t="s">
        <v>182</v>
      </c>
      <c r="CB88" s="1" t="s">
        <v>182</v>
      </c>
    </row>
    <row r="89" spans="1:80">
      <c r="A89" s="1">
        <v>87</v>
      </c>
      <c r="B89" s="1" t="b">
        <v>0</v>
      </c>
      <c r="C89" s="1" t="s">
        <v>52</v>
      </c>
      <c r="D89" s="1">
        <v>0.57679000000000002</v>
      </c>
      <c r="E89" s="1">
        <v>0.57489000000000001</v>
      </c>
      <c r="F89" s="1">
        <v>0.75800000000000001</v>
      </c>
      <c r="G89" s="1">
        <v>5</v>
      </c>
      <c r="H89" s="1">
        <v>14</v>
      </c>
      <c r="I89" s="1">
        <v>12</v>
      </c>
      <c r="J89" s="1">
        <v>447.06094882436446</v>
      </c>
      <c r="K89" s="1">
        <v>551.18911241779028</v>
      </c>
      <c r="L89" s="1">
        <v>592.82291055287965</v>
      </c>
      <c r="M89" s="1">
        <v>4.6184746332476987</v>
      </c>
      <c r="N89" s="1">
        <v>4.5506512781850228</v>
      </c>
      <c r="O89" s="1">
        <v>4.5665885686767789</v>
      </c>
      <c r="P89" s="1">
        <v>5.5171619215088358E-4</v>
      </c>
      <c r="Q89" s="1">
        <v>2.6312438883249344E-4</v>
      </c>
      <c r="R89" s="1">
        <v>2.2354306471183876E-4</v>
      </c>
      <c r="S89" s="1">
        <v>0.73835578537543078</v>
      </c>
      <c r="T89" s="1">
        <v>0.76772940777081744</v>
      </c>
      <c r="U89" s="1">
        <v>0.74740991044310356</v>
      </c>
      <c r="V89" s="1">
        <v>8</v>
      </c>
      <c r="W89" s="1">
        <v>10.45</v>
      </c>
      <c r="X89" s="1">
        <v>11.5</v>
      </c>
      <c r="Y89" s="1">
        <v>0.30500000000000022</v>
      </c>
      <c r="Z89" s="1">
        <v>0.35400000000000026</v>
      </c>
      <c r="AA89" s="1">
        <v>0.34300000000000025</v>
      </c>
      <c r="AB89" s="1">
        <v>137</v>
      </c>
      <c r="AC89" s="1">
        <v>1.8750360088611902E-4</v>
      </c>
      <c r="AD89" s="1">
        <v>8456918.3022418488</v>
      </c>
      <c r="AE89" s="1">
        <v>12.318205313214326</v>
      </c>
      <c r="AF89" s="1">
        <v>4.3219181560047453</v>
      </c>
      <c r="AG89" s="1">
        <v>2.3072278244616647E-4</v>
      </c>
      <c r="AH89" s="1">
        <v>10406220.000000002</v>
      </c>
      <c r="AI89" s="1">
        <v>78835</v>
      </c>
      <c r="AJ89" s="1">
        <v>9.9783040719729363E-2</v>
      </c>
      <c r="AK89" s="1">
        <v>572115.15308766265</v>
      </c>
      <c r="AL89" s="1">
        <v>2645999.0589057961</v>
      </c>
      <c r="AM89" s="1">
        <v>31390</v>
      </c>
      <c r="AN89" s="1">
        <v>49500</v>
      </c>
      <c r="AO89" s="1">
        <v>58348</v>
      </c>
      <c r="AP89" s="1">
        <v>0.9007142857142858</v>
      </c>
      <c r="AQ89" s="1">
        <v>0.9007142857142858</v>
      </c>
      <c r="AR89" s="1">
        <v>0.9007142857142858</v>
      </c>
      <c r="AS89" s="1">
        <v>0.45263157894736844</v>
      </c>
      <c r="AT89" s="1">
        <v>0.58947368421052626</v>
      </c>
      <c r="AU89" s="1">
        <v>0.64736842105263159</v>
      </c>
      <c r="AV89" s="1">
        <v>172</v>
      </c>
      <c r="AW89" s="1">
        <v>224</v>
      </c>
      <c r="AX89" s="1">
        <v>246</v>
      </c>
      <c r="AY89" s="1">
        <v>60</v>
      </c>
      <c r="AZ89" s="1">
        <v>104</v>
      </c>
      <c r="BA89" s="1">
        <v>133</v>
      </c>
      <c r="BB89" s="1">
        <v>30901709.999999989</v>
      </c>
      <c r="BC89" s="1">
        <v>47381809.999999993</v>
      </c>
      <c r="BD89" s="1">
        <v>55433490</v>
      </c>
      <c r="BE89" s="1">
        <v>1600</v>
      </c>
      <c r="BF89" s="1">
        <v>1900</v>
      </c>
      <c r="BG89" s="1">
        <v>1950</v>
      </c>
      <c r="BH89" s="1">
        <v>12.39263197097663</v>
      </c>
      <c r="BI89" s="1">
        <v>711.4951196817259</v>
      </c>
      <c r="BJ89" s="1">
        <v>5.9</v>
      </c>
      <c r="BK89" s="1">
        <v>5.47</v>
      </c>
      <c r="BL89" s="1">
        <v>6.2</v>
      </c>
      <c r="BM89" s="1">
        <v>1.47</v>
      </c>
      <c r="BN89" s="1">
        <v>1.55</v>
      </c>
      <c r="BO89" s="1">
        <v>1.7</v>
      </c>
      <c r="BP89" s="1">
        <v>9.34</v>
      </c>
      <c r="BQ89" s="1">
        <v>8.43</v>
      </c>
      <c r="BR89" s="1">
        <v>8.82</v>
      </c>
      <c r="BS89" s="1">
        <v>70</v>
      </c>
      <c r="BT89" s="1">
        <v>100</v>
      </c>
      <c r="BU89" s="1">
        <v>114</v>
      </c>
      <c r="BV89" s="1">
        <v>12.39263197097663</v>
      </c>
      <c r="BW89" s="1">
        <v>4.3219181560047453</v>
      </c>
      <c r="BX89" s="1">
        <v>29</v>
      </c>
      <c r="BY89" s="1">
        <v>44</v>
      </c>
      <c r="BZ89" s="1">
        <v>0.30500000000000022</v>
      </c>
      <c r="CA89" s="1">
        <v>0.35400000000000026</v>
      </c>
      <c r="CB89" s="1">
        <v>0.34300000000000025</v>
      </c>
    </row>
    <row r="90" spans="1:80">
      <c r="A90" s="1">
        <v>88</v>
      </c>
      <c r="B90" s="1" t="b">
        <v>0</v>
      </c>
      <c r="C90" s="1" t="s">
        <v>52</v>
      </c>
      <c r="D90" s="1">
        <v>1</v>
      </c>
      <c r="E90" s="1">
        <v>0.77347999999999995</v>
      </c>
      <c r="F90" s="1">
        <v>0</v>
      </c>
      <c r="G90" s="1" t="s">
        <v>182</v>
      </c>
      <c r="H90" s="1" t="s">
        <v>182</v>
      </c>
      <c r="I90" s="1" t="s">
        <v>182</v>
      </c>
      <c r="J90" s="1" t="s">
        <v>182</v>
      </c>
      <c r="K90" s="1" t="s">
        <v>182</v>
      </c>
      <c r="L90" s="1" t="s">
        <v>182</v>
      </c>
      <c r="M90" s="1" t="s">
        <v>182</v>
      </c>
      <c r="N90" s="1" t="s">
        <v>182</v>
      </c>
      <c r="O90" s="1" t="s">
        <v>182</v>
      </c>
      <c r="P90" s="1" t="s">
        <v>182</v>
      </c>
      <c r="Q90" s="1" t="s">
        <v>182</v>
      </c>
      <c r="R90" s="1" t="s">
        <v>182</v>
      </c>
      <c r="S90" s="1" t="s">
        <v>182</v>
      </c>
      <c r="T90" s="1" t="s">
        <v>182</v>
      </c>
      <c r="U90" s="1" t="s">
        <v>182</v>
      </c>
      <c r="V90" s="1" t="s">
        <v>182</v>
      </c>
      <c r="W90" s="1" t="s">
        <v>182</v>
      </c>
      <c r="X90" s="1" t="s">
        <v>182</v>
      </c>
      <c r="Y90" s="1" t="s">
        <v>182</v>
      </c>
      <c r="Z90" s="1" t="s">
        <v>182</v>
      </c>
      <c r="AA90" s="1" t="s">
        <v>182</v>
      </c>
      <c r="AB90" s="1" t="s">
        <v>182</v>
      </c>
      <c r="AC90" s="1" t="s">
        <v>182</v>
      </c>
      <c r="AD90" s="1" t="s">
        <v>182</v>
      </c>
      <c r="AE90" s="1" t="s">
        <v>182</v>
      </c>
      <c r="AF90" s="1" t="s">
        <v>182</v>
      </c>
      <c r="AG90" s="1" t="s">
        <v>182</v>
      </c>
      <c r="AH90" s="1" t="s">
        <v>182</v>
      </c>
      <c r="AI90" s="1" t="s">
        <v>182</v>
      </c>
      <c r="AJ90" s="1" t="s">
        <v>182</v>
      </c>
      <c r="AK90" s="1" t="s">
        <v>182</v>
      </c>
      <c r="AL90" s="1" t="s">
        <v>182</v>
      </c>
      <c r="AM90" s="1" t="s">
        <v>182</v>
      </c>
      <c r="AN90" s="1" t="s">
        <v>182</v>
      </c>
      <c r="AO90" s="1" t="s">
        <v>182</v>
      </c>
      <c r="AP90" s="1" t="s">
        <v>182</v>
      </c>
      <c r="AQ90" s="1" t="s">
        <v>182</v>
      </c>
      <c r="AR90" s="1" t="s">
        <v>182</v>
      </c>
      <c r="AS90" s="1" t="s">
        <v>182</v>
      </c>
      <c r="AT90" s="1" t="s">
        <v>182</v>
      </c>
      <c r="AU90" s="1" t="s">
        <v>182</v>
      </c>
      <c r="AV90" s="1" t="s">
        <v>182</v>
      </c>
      <c r="AW90" s="1" t="s">
        <v>182</v>
      </c>
      <c r="AX90" s="1" t="s">
        <v>182</v>
      </c>
      <c r="AY90" s="1" t="s">
        <v>182</v>
      </c>
      <c r="AZ90" s="1" t="s">
        <v>182</v>
      </c>
      <c r="BA90" s="1" t="s">
        <v>182</v>
      </c>
      <c r="BB90" s="1" t="s">
        <v>182</v>
      </c>
      <c r="BC90" s="1" t="s">
        <v>182</v>
      </c>
      <c r="BD90" s="1" t="s">
        <v>182</v>
      </c>
      <c r="BE90" s="1" t="s">
        <v>182</v>
      </c>
      <c r="BF90" s="1" t="s">
        <v>182</v>
      </c>
      <c r="BG90" s="1" t="s">
        <v>182</v>
      </c>
      <c r="BH90" s="1" t="s">
        <v>182</v>
      </c>
      <c r="BI90" s="1" t="s">
        <v>182</v>
      </c>
      <c r="BJ90" s="1" t="s">
        <v>182</v>
      </c>
      <c r="BK90" s="1" t="s">
        <v>182</v>
      </c>
      <c r="BL90" s="1" t="s">
        <v>182</v>
      </c>
      <c r="BM90" s="1" t="s">
        <v>182</v>
      </c>
      <c r="BN90" s="1" t="s">
        <v>182</v>
      </c>
      <c r="BO90" s="1" t="s">
        <v>182</v>
      </c>
      <c r="BP90" s="1" t="s">
        <v>182</v>
      </c>
      <c r="BQ90" s="1" t="s">
        <v>182</v>
      </c>
      <c r="BR90" s="1" t="s">
        <v>182</v>
      </c>
      <c r="BS90" s="1" t="s">
        <v>182</v>
      </c>
      <c r="BT90" s="1" t="s">
        <v>182</v>
      </c>
      <c r="BU90" s="1" t="s">
        <v>182</v>
      </c>
      <c r="BV90" s="1" t="s">
        <v>182</v>
      </c>
      <c r="BW90" s="1" t="s">
        <v>182</v>
      </c>
      <c r="BX90" s="1" t="s">
        <v>182</v>
      </c>
      <c r="BY90" s="1" t="s">
        <v>182</v>
      </c>
      <c r="BZ90" s="1" t="s">
        <v>182</v>
      </c>
      <c r="CA90" s="1" t="s">
        <v>182</v>
      </c>
      <c r="CB90" s="1" t="s">
        <v>182</v>
      </c>
    </row>
    <row r="91" spans="1:80">
      <c r="A91" s="1">
        <v>89</v>
      </c>
      <c r="B91" s="1" t="b">
        <v>0</v>
      </c>
      <c r="C91" s="1" t="s">
        <v>52</v>
      </c>
      <c r="D91" s="1">
        <v>0.64700999999999997</v>
      </c>
      <c r="E91" s="1">
        <v>0.40772000000000003</v>
      </c>
      <c r="F91" s="1">
        <v>0.88915</v>
      </c>
      <c r="G91" s="1">
        <v>5</v>
      </c>
      <c r="H91" s="1">
        <v>10</v>
      </c>
      <c r="I91" s="1">
        <v>14</v>
      </c>
      <c r="J91" s="1">
        <v>447.06094882436446</v>
      </c>
      <c r="K91" s="1">
        <v>496.34512719675689</v>
      </c>
      <c r="L91" s="1">
        <v>615.35468738241377</v>
      </c>
      <c r="M91" s="1">
        <v>4.6184746332476987</v>
      </c>
      <c r="N91" s="1">
        <v>4.5682300405660357</v>
      </c>
      <c r="O91" s="1">
        <v>4.5687161307033639</v>
      </c>
      <c r="P91" s="1">
        <v>4.4506872836063614E-4</v>
      </c>
      <c r="Q91" s="1">
        <v>3.0913693048070876E-4</v>
      </c>
      <c r="R91" s="1">
        <v>1.7959941404309989E-4</v>
      </c>
      <c r="S91" s="1">
        <v>0.73805260180235732</v>
      </c>
      <c r="T91" s="1">
        <v>0.77330623058778947</v>
      </c>
      <c r="U91" s="1">
        <v>0.78614380815288132</v>
      </c>
      <c r="V91" s="1">
        <v>8</v>
      </c>
      <c r="W91" s="1">
        <v>9.1</v>
      </c>
      <c r="X91" s="1">
        <v>12.1</v>
      </c>
      <c r="Y91" s="1">
        <v>0.30500000000000022</v>
      </c>
      <c r="Z91" s="1">
        <v>0.34100000000000025</v>
      </c>
      <c r="AA91" s="1">
        <v>0.34200000000000025</v>
      </c>
      <c r="AB91" s="1">
        <v>150</v>
      </c>
      <c r="AC91" s="1">
        <v>1.7265262448233848E-4</v>
      </c>
      <c r="AD91" s="1">
        <v>8706871.2997968905</v>
      </c>
      <c r="AE91" s="1">
        <v>11.54355447288915</v>
      </c>
      <c r="AF91" s="1">
        <v>3.7353813599305798</v>
      </c>
      <c r="AG91" s="1">
        <v>2.1000643808164428E-4</v>
      </c>
      <c r="AH91" s="1">
        <v>10590624</v>
      </c>
      <c r="AI91" s="1">
        <v>80232</v>
      </c>
      <c r="AJ91" s="1">
        <v>9.0663700199857034E-2</v>
      </c>
      <c r="AK91" s="1">
        <v>628552.15871373576</v>
      </c>
      <c r="AL91" s="1">
        <v>2688145.7286156798</v>
      </c>
      <c r="AM91" s="1">
        <v>31390</v>
      </c>
      <c r="AN91" s="1">
        <v>41649</v>
      </c>
      <c r="AO91" s="1">
        <v>58556</v>
      </c>
      <c r="AP91" s="1">
        <v>0.9007142857142858</v>
      </c>
      <c r="AQ91" s="1">
        <v>0.9007142857142858</v>
      </c>
      <c r="AR91" s="1">
        <v>0.9007142857142858</v>
      </c>
      <c r="AS91" s="1">
        <v>0.45263157894736844</v>
      </c>
      <c r="AT91" s="1">
        <v>0.51578947368421058</v>
      </c>
      <c r="AU91" s="1">
        <v>0.67894736842105263</v>
      </c>
      <c r="AV91" s="1">
        <v>172</v>
      </c>
      <c r="AW91" s="1">
        <v>196</v>
      </c>
      <c r="AX91" s="1">
        <v>258</v>
      </c>
      <c r="AY91" s="1">
        <v>60</v>
      </c>
      <c r="AZ91" s="1">
        <v>84</v>
      </c>
      <c r="BA91" s="1">
        <v>130</v>
      </c>
      <c r="BB91" s="1">
        <v>30901709.999999989</v>
      </c>
      <c r="BC91" s="1">
        <v>40237399.999999993</v>
      </c>
      <c r="BD91" s="1">
        <v>55622769.999999993</v>
      </c>
      <c r="BE91" s="1">
        <v>1600</v>
      </c>
      <c r="BF91" s="1">
        <v>1800</v>
      </c>
      <c r="BG91" s="1">
        <v>1900</v>
      </c>
      <c r="BH91" s="1">
        <v>11.382535352302556</v>
      </c>
      <c r="BI91" s="1">
        <v>687.56973557413494</v>
      </c>
      <c r="BJ91" s="1">
        <v>5.9</v>
      </c>
      <c r="BK91" s="1">
        <v>5.58</v>
      </c>
      <c r="BL91" s="1">
        <v>6.18</v>
      </c>
      <c r="BM91" s="1">
        <v>1.47</v>
      </c>
      <c r="BN91" s="1">
        <v>1.43</v>
      </c>
      <c r="BO91" s="1">
        <v>1.67</v>
      </c>
      <c r="BP91" s="1">
        <v>9.34</v>
      </c>
      <c r="BQ91" s="1">
        <v>9.09</v>
      </c>
      <c r="BR91" s="1">
        <v>8.8000000000000007</v>
      </c>
      <c r="BS91" s="1">
        <v>70</v>
      </c>
      <c r="BT91" s="1">
        <v>81.2</v>
      </c>
      <c r="BU91" s="1">
        <v>127.3</v>
      </c>
      <c r="BV91" s="1">
        <v>11.382535352302556</v>
      </c>
      <c r="BW91" s="1">
        <v>3.7353813599305798</v>
      </c>
      <c r="BX91" s="1">
        <v>46</v>
      </c>
      <c r="BY91" s="1">
        <v>24</v>
      </c>
      <c r="BZ91" s="1">
        <v>0.30500000000000022</v>
      </c>
      <c r="CA91" s="1">
        <v>0.34100000000000025</v>
      </c>
      <c r="CB91" s="1">
        <v>0.34200000000000025</v>
      </c>
    </row>
    <row r="92" spans="1:80">
      <c r="A92" s="1">
        <v>90</v>
      </c>
      <c r="B92" s="1" t="b">
        <v>0</v>
      </c>
      <c r="C92" s="1" t="s">
        <v>52</v>
      </c>
      <c r="D92" s="1">
        <v>0.95533999999999997</v>
      </c>
      <c r="E92" s="1">
        <v>0.26365</v>
      </c>
      <c r="F92" s="1">
        <v>0.47432999999999997</v>
      </c>
      <c r="G92" s="1">
        <v>7</v>
      </c>
      <c r="H92" s="1">
        <v>7</v>
      </c>
      <c r="I92" s="1">
        <v>8</v>
      </c>
      <c r="J92" s="1">
        <v>459.55923147146609</v>
      </c>
      <c r="K92" s="1">
        <v>483.76772751491126</v>
      </c>
      <c r="L92" s="1">
        <v>566.35099950401445</v>
      </c>
      <c r="M92" s="1">
        <v>4.6122758194035134</v>
      </c>
      <c r="N92" s="1">
        <v>4.5759064953131174</v>
      </c>
      <c r="O92" s="1">
        <v>4.5644184627972111</v>
      </c>
      <c r="P92" s="1">
        <v>4.4426404969477183E-4</v>
      </c>
      <c r="Q92" s="1">
        <v>3.0361643603156235E-4</v>
      </c>
      <c r="R92" s="1">
        <v>2.1499626234733888E-4</v>
      </c>
      <c r="S92" s="1">
        <v>0.77539629859095283</v>
      </c>
      <c r="T92" s="1">
        <v>0.77717905453548086</v>
      </c>
      <c r="U92" s="1">
        <v>0.76804842838933141</v>
      </c>
      <c r="V92" s="1">
        <v>8.25</v>
      </c>
      <c r="W92" s="1">
        <v>8.8000000000000007</v>
      </c>
      <c r="X92" s="1">
        <v>10.85</v>
      </c>
      <c r="Y92" s="1">
        <v>0.30900000000000022</v>
      </c>
      <c r="Z92" s="1">
        <v>0.33600000000000024</v>
      </c>
      <c r="AA92" s="1">
        <v>0.34500000000000025</v>
      </c>
      <c r="AB92" s="1">
        <v>142</v>
      </c>
      <c r="AC92" s="1">
        <v>1.8167366039733874E-4</v>
      </c>
      <c r="AD92" s="1">
        <v>8137587.8521352774</v>
      </c>
      <c r="AE92" s="1">
        <v>11.455432656354194</v>
      </c>
      <c r="AF92" s="1">
        <v>4.1308943998185494</v>
      </c>
      <c r="AG92" s="1">
        <v>2.2298260439552423E-4</v>
      </c>
      <c r="AH92" s="1">
        <v>9987912</v>
      </c>
      <c r="AI92" s="1">
        <v>75666</v>
      </c>
      <c r="AJ92" s="1">
        <v>9.8432961594986296E-2</v>
      </c>
      <c r="AK92" s="1">
        <v>591974.4293857998</v>
      </c>
      <c r="AL92" s="1">
        <v>2592236.9948154865</v>
      </c>
      <c r="AM92" s="1">
        <v>31847</v>
      </c>
      <c r="AN92" s="1">
        <v>39754</v>
      </c>
      <c r="AO92" s="1">
        <v>56656</v>
      </c>
      <c r="AP92" s="1">
        <v>0.9007142857142858</v>
      </c>
      <c r="AQ92" s="1">
        <v>0.9007142857142858</v>
      </c>
      <c r="AR92" s="1">
        <v>0.9007142857142858</v>
      </c>
      <c r="AS92" s="1">
        <v>0.46842105263157896</v>
      </c>
      <c r="AT92" s="1">
        <v>0.5</v>
      </c>
      <c r="AU92" s="1">
        <v>0.61052631578947369</v>
      </c>
      <c r="AV92" s="1">
        <v>178</v>
      </c>
      <c r="AW92" s="1">
        <v>190</v>
      </c>
      <c r="AX92" s="1">
        <v>232</v>
      </c>
      <c r="AY92" s="1">
        <v>60</v>
      </c>
      <c r="AZ92" s="1">
        <v>80</v>
      </c>
      <c r="BA92" s="1">
        <v>120</v>
      </c>
      <c r="BB92" s="1">
        <v>31317579.999999996</v>
      </c>
      <c r="BC92" s="1">
        <v>38512950</v>
      </c>
      <c r="BD92" s="1">
        <v>53893770</v>
      </c>
      <c r="BE92" s="1">
        <v>1600</v>
      </c>
      <c r="BF92" s="1">
        <v>1800</v>
      </c>
      <c r="BG92" s="1">
        <v>1900</v>
      </c>
      <c r="BH92" s="1">
        <v>11.155010384531819</v>
      </c>
      <c r="BI92" s="1">
        <v>675.36831397062372</v>
      </c>
      <c r="BJ92" s="1">
        <v>5.8</v>
      </c>
      <c r="BK92" s="1">
        <v>4.8</v>
      </c>
      <c r="BL92" s="1">
        <v>5.05</v>
      </c>
      <c r="BM92" s="1">
        <v>1.4</v>
      </c>
      <c r="BN92" s="1">
        <v>1.47</v>
      </c>
      <c r="BO92" s="1">
        <v>1.57</v>
      </c>
      <c r="BP92" s="1">
        <v>8.75</v>
      </c>
      <c r="BQ92" s="1">
        <v>7.95</v>
      </c>
      <c r="BR92" s="1">
        <v>8.9700000000000006</v>
      </c>
      <c r="BS92" s="1">
        <v>68</v>
      </c>
      <c r="BT92" s="1">
        <v>79.2</v>
      </c>
      <c r="BU92" s="1">
        <v>115.2</v>
      </c>
      <c r="BV92" s="1">
        <v>11.155010384531819</v>
      </c>
      <c r="BW92" s="1">
        <v>4.1308943998185494</v>
      </c>
      <c r="BX92" s="1">
        <v>40</v>
      </c>
      <c r="BY92" s="1">
        <v>20</v>
      </c>
      <c r="BZ92" s="1">
        <v>0.30900000000000022</v>
      </c>
      <c r="CA92" s="1">
        <v>0.33600000000000024</v>
      </c>
      <c r="CB92" s="1">
        <v>0.34500000000000025</v>
      </c>
    </row>
    <row r="93" spans="1:80">
      <c r="A93" s="1">
        <v>91</v>
      </c>
      <c r="B93" s="1" t="b">
        <v>0</v>
      </c>
      <c r="C93" s="1" t="s">
        <v>52</v>
      </c>
      <c r="D93" s="1">
        <v>0.82121</v>
      </c>
      <c r="E93" s="1">
        <v>0.60462000000000005</v>
      </c>
      <c r="F93" s="1">
        <v>0.37119999999999997</v>
      </c>
      <c r="G93" s="1">
        <v>6</v>
      </c>
      <c r="H93" s="1">
        <v>15</v>
      </c>
      <c r="I93" s="1">
        <v>6</v>
      </c>
      <c r="J93" s="1">
        <v>434.18790959551683</v>
      </c>
      <c r="K93" s="1">
        <v>532.61262205966227</v>
      </c>
      <c r="L93" s="1">
        <v>651.33559294326756</v>
      </c>
      <c r="M93" s="1">
        <v>4.6110200212233927</v>
      </c>
      <c r="N93" s="1">
        <v>4.5733552173118861</v>
      </c>
      <c r="O93" s="1">
        <v>4.5589861088269537</v>
      </c>
      <c r="P93" s="1">
        <v>6.419125459118458E-4</v>
      </c>
      <c r="Q93" s="1">
        <v>3.1387721435409633E-4</v>
      </c>
      <c r="R93" s="1">
        <v>2.0671060144530876E-4</v>
      </c>
      <c r="S93" s="1">
        <v>0.74442990122975616</v>
      </c>
      <c r="T93" s="1">
        <v>0.75095149165842345</v>
      </c>
      <c r="U93" s="1">
        <v>0.78685552895855115</v>
      </c>
      <c r="V93" s="1">
        <v>7.7</v>
      </c>
      <c r="W93" s="1">
        <v>9.9499999999999993</v>
      </c>
      <c r="X93" s="1">
        <v>12.95</v>
      </c>
      <c r="Y93" s="1">
        <v>0.31000000000000022</v>
      </c>
      <c r="Z93" s="1">
        <v>0.33800000000000024</v>
      </c>
      <c r="AA93" s="1">
        <v>0.34900000000000025</v>
      </c>
      <c r="AB93" s="1">
        <v>131</v>
      </c>
      <c r="AC93" s="1">
        <v>1.923137954649341E-4</v>
      </c>
      <c r="AD93" s="1">
        <v>8686887.8395420071</v>
      </c>
      <c r="AE93" s="1">
        <v>12.969001320170275</v>
      </c>
      <c r="AF93" s="1">
        <v>4.4167882100190106</v>
      </c>
      <c r="AG93" s="1">
        <v>2.3648167756512421E-4</v>
      </c>
      <c r="AH93" s="1">
        <v>10681968</v>
      </c>
      <c r="AI93" s="1">
        <v>80924</v>
      </c>
      <c r="AJ93" s="1">
        <v>0.1058670430818999</v>
      </c>
      <c r="AK93" s="1">
        <v>558182.77914426918</v>
      </c>
      <c r="AL93" s="1">
        <v>2811544.6623833948</v>
      </c>
      <c r="AM93" s="1">
        <v>32344</v>
      </c>
      <c r="AN93" s="1">
        <v>40677</v>
      </c>
      <c r="AO93" s="1">
        <v>68530</v>
      </c>
      <c r="AP93" s="1">
        <v>0.9007142857142858</v>
      </c>
      <c r="AQ93" s="1">
        <v>0.9007142857142858</v>
      </c>
      <c r="AR93" s="1">
        <v>0.9007142857142858</v>
      </c>
      <c r="AS93" s="1">
        <v>0.43684210526315792</v>
      </c>
      <c r="AT93" s="1">
        <v>0.56315789473684208</v>
      </c>
      <c r="AU93" s="1">
        <v>0.72631578947368425</v>
      </c>
      <c r="AV93" s="1">
        <v>166</v>
      </c>
      <c r="AW93" s="1">
        <v>214</v>
      </c>
      <c r="AX93" s="1">
        <v>276</v>
      </c>
      <c r="AY93" s="1">
        <v>60</v>
      </c>
      <c r="AZ93" s="1">
        <v>88</v>
      </c>
      <c r="BA93" s="1">
        <v>174</v>
      </c>
      <c r="BB93" s="1">
        <v>31769849.999999996</v>
      </c>
      <c r="BC93" s="1">
        <v>39352879.999999993</v>
      </c>
      <c r="BD93" s="1">
        <v>64699110.000000007</v>
      </c>
      <c r="BE93" s="1">
        <v>1600</v>
      </c>
      <c r="BF93" s="1">
        <v>1600</v>
      </c>
      <c r="BG93" s="1">
        <v>1550</v>
      </c>
      <c r="BH93" s="1">
        <v>12.416393563720963</v>
      </c>
      <c r="BI93" s="1">
        <v>728.20425856716736</v>
      </c>
      <c r="BJ93" s="1">
        <v>5.5</v>
      </c>
      <c r="BK93" s="1">
        <v>5.48</v>
      </c>
      <c r="BL93" s="1">
        <v>5.3</v>
      </c>
      <c r="BM93" s="1">
        <v>1.44</v>
      </c>
      <c r="BN93" s="1">
        <v>1.46</v>
      </c>
      <c r="BO93" s="1">
        <v>1.57</v>
      </c>
      <c r="BP93" s="1">
        <v>9.34</v>
      </c>
      <c r="BQ93" s="1">
        <v>9.17</v>
      </c>
      <c r="BR93" s="1">
        <v>9.44</v>
      </c>
      <c r="BS93" s="1">
        <v>70</v>
      </c>
      <c r="BT93" s="1">
        <v>82.6</v>
      </c>
      <c r="BU93" s="1">
        <v>124.6</v>
      </c>
      <c r="BV93" s="1">
        <v>12.416393563720963</v>
      </c>
      <c r="BW93" s="1">
        <v>4.4167882100190106</v>
      </c>
      <c r="BX93" s="1">
        <v>86</v>
      </c>
      <c r="BY93" s="1">
        <v>28</v>
      </c>
      <c r="BZ93" s="1">
        <v>0.31000000000000022</v>
      </c>
      <c r="CA93" s="1">
        <v>0.33800000000000024</v>
      </c>
      <c r="CB93" s="1">
        <v>0.34900000000000025</v>
      </c>
    </row>
    <row r="94" spans="1:80">
      <c r="A94" s="1">
        <v>92</v>
      </c>
      <c r="B94" s="1" t="b">
        <v>0</v>
      </c>
      <c r="C94" s="1" t="s">
        <v>52</v>
      </c>
      <c r="D94" s="1">
        <v>0.74609000000000003</v>
      </c>
      <c r="E94" s="1">
        <v>0.25081999999999999</v>
      </c>
      <c r="F94" s="1">
        <v>0.75173000000000001</v>
      </c>
      <c r="G94" s="1">
        <v>6</v>
      </c>
      <c r="H94" s="1">
        <v>7</v>
      </c>
      <c r="I94" s="1">
        <v>12</v>
      </c>
      <c r="J94" s="1">
        <v>434.18790959551683</v>
      </c>
      <c r="K94" s="1">
        <v>483.76772751491126</v>
      </c>
      <c r="L94" s="1">
        <v>592.82291055287965</v>
      </c>
      <c r="M94" s="1">
        <v>4.6110200212233927</v>
      </c>
      <c r="N94" s="1">
        <v>4.5759064953131174</v>
      </c>
      <c r="O94" s="1">
        <v>4.5665885686767789</v>
      </c>
      <c r="P94" s="1">
        <v>4.9538617246148238E-4</v>
      </c>
      <c r="Q94" s="1">
        <v>3.2841699678022644E-4</v>
      </c>
      <c r="R94" s="1">
        <v>2.0222572231914761E-4</v>
      </c>
      <c r="S94" s="1">
        <v>0.74313611631031795</v>
      </c>
      <c r="T94" s="1">
        <v>0.77793921335169791</v>
      </c>
      <c r="U94" s="1">
        <v>0.74744418201817298</v>
      </c>
      <c r="V94" s="1">
        <v>7.7</v>
      </c>
      <c r="W94" s="1">
        <v>8.8000000000000007</v>
      </c>
      <c r="X94" s="1">
        <v>11.5</v>
      </c>
      <c r="Y94" s="1">
        <v>0.31000000000000022</v>
      </c>
      <c r="Z94" s="1">
        <v>0.33600000000000024</v>
      </c>
      <c r="AA94" s="1">
        <v>0.34300000000000025</v>
      </c>
      <c r="AB94" s="1">
        <v>140</v>
      </c>
      <c r="AC94" s="1">
        <v>1.8607438781883393E-4</v>
      </c>
      <c r="AD94" s="1">
        <v>8226989.6072166907</v>
      </c>
      <c r="AE94" s="1">
        <v>11.849837264262741</v>
      </c>
      <c r="AF94" s="1">
        <v>4.2078838607112541</v>
      </c>
      <c r="AG94" s="1">
        <v>2.2815322642594647E-4</v>
      </c>
      <c r="AH94" s="1">
        <v>10087440</v>
      </c>
      <c r="AI94" s="1">
        <v>76420</v>
      </c>
      <c r="AJ94" s="1">
        <v>0.10012628068366312</v>
      </c>
      <c r="AK94" s="1">
        <v>578558.55061880662</v>
      </c>
      <c r="AL94" s="1">
        <v>2602752.4409403382</v>
      </c>
      <c r="AM94" s="1">
        <v>32344</v>
      </c>
      <c r="AN94" s="1">
        <v>39754</v>
      </c>
      <c r="AO94" s="1">
        <v>58348</v>
      </c>
      <c r="AP94" s="1">
        <v>0.9007142857142858</v>
      </c>
      <c r="AQ94" s="1">
        <v>0.9007142857142858</v>
      </c>
      <c r="AR94" s="1">
        <v>0.9007142857142858</v>
      </c>
      <c r="AS94" s="1">
        <v>0.43684210526315792</v>
      </c>
      <c r="AT94" s="1">
        <v>0.5</v>
      </c>
      <c r="AU94" s="1">
        <v>0.64736842105263159</v>
      </c>
      <c r="AV94" s="1">
        <v>166</v>
      </c>
      <c r="AW94" s="1">
        <v>190</v>
      </c>
      <c r="AX94" s="1">
        <v>246</v>
      </c>
      <c r="AY94" s="1">
        <v>60</v>
      </c>
      <c r="AZ94" s="1">
        <v>80</v>
      </c>
      <c r="BA94" s="1">
        <v>133</v>
      </c>
      <c r="BB94" s="1">
        <v>31769849.999999996</v>
      </c>
      <c r="BC94" s="1">
        <v>38512950</v>
      </c>
      <c r="BD94" s="1">
        <v>55433490</v>
      </c>
      <c r="BE94" s="1">
        <v>1600</v>
      </c>
      <c r="BF94" s="1">
        <v>1800</v>
      </c>
      <c r="BG94" s="1">
        <v>1950</v>
      </c>
      <c r="BH94" s="1">
        <v>11.288901666298695</v>
      </c>
      <c r="BI94" s="1">
        <v>679.0643933659079</v>
      </c>
      <c r="BJ94" s="1">
        <v>5.5</v>
      </c>
      <c r="BK94" s="1">
        <v>4.8</v>
      </c>
      <c r="BL94" s="1">
        <v>6.2</v>
      </c>
      <c r="BM94" s="1">
        <v>1.44</v>
      </c>
      <c r="BN94" s="1">
        <v>1.47</v>
      </c>
      <c r="BO94" s="1">
        <v>1.7</v>
      </c>
      <c r="BP94" s="1">
        <v>9.34</v>
      </c>
      <c r="BQ94" s="1">
        <v>7.95</v>
      </c>
      <c r="BR94" s="1">
        <v>8.82</v>
      </c>
      <c r="BS94" s="1">
        <v>70</v>
      </c>
      <c r="BT94" s="1">
        <v>79.2</v>
      </c>
      <c r="BU94" s="1">
        <v>114</v>
      </c>
      <c r="BV94" s="1">
        <v>11.288901666298695</v>
      </c>
      <c r="BW94" s="1">
        <v>4.2078838607112541</v>
      </c>
      <c r="BX94" s="1">
        <v>53</v>
      </c>
      <c r="BY94" s="1">
        <v>20</v>
      </c>
      <c r="BZ94" s="1">
        <v>0.31000000000000022</v>
      </c>
      <c r="CA94" s="1">
        <v>0.33600000000000024</v>
      </c>
      <c r="CB94" s="1">
        <v>0.34300000000000025</v>
      </c>
    </row>
    <row r="95" spans="1:80">
      <c r="A95" s="1">
        <v>93</v>
      </c>
      <c r="B95" s="1" t="b">
        <v>0</v>
      </c>
      <c r="C95" s="1" t="s">
        <v>52</v>
      </c>
      <c r="D95" s="1">
        <v>0.94177999999999995</v>
      </c>
      <c r="E95" s="1">
        <v>0.77166000000000001</v>
      </c>
      <c r="F95" s="1">
        <v>0.71758</v>
      </c>
      <c r="G95" s="1">
        <v>7</v>
      </c>
      <c r="H95" s="1">
        <v>19</v>
      </c>
      <c r="I95" s="1">
        <v>11</v>
      </c>
      <c r="J95" s="1">
        <v>459.55923147146609</v>
      </c>
      <c r="K95" s="1">
        <v>551.18911241779028</v>
      </c>
      <c r="L95" s="1">
        <v>551.18911241779028</v>
      </c>
      <c r="M95" s="1">
        <v>4.6122758194035134</v>
      </c>
      <c r="N95" s="1">
        <v>4.573642357025137</v>
      </c>
      <c r="O95" s="1">
        <v>4.5564661915499665</v>
      </c>
      <c r="P95" s="1">
        <v>4.8977374642756525E-4</v>
      </c>
      <c r="Q95" s="1">
        <v>2.406241671532252E-4</v>
      </c>
      <c r="R95" s="1">
        <v>2.8844597343032768E-4</v>
      </c>
      <c r="S95" s="1">
        <v>0.77123261419386802</v>
      </c>
      <c r="T95" s="1">
        <v>0.74587594941477142</v>
      </c>
      <c r="U95" s="1">
        <v>0.78916298645180849</v>
      </c>
      <c r="V95" s="1">
        <v>8.25</v>
      </c>
      <c r="W95" s="1">
        <v>10.45</v>
      </c>
      <c r="X95" s="1">
        <v>10.45</v>
      </c>
      <c r="Y95" s="1">
        <v>0.30900000000000022</v>
      </c>
      <c r="Z95" s="1">
        <v>0.33800000000000024</v>
      </c>
      <c r="AA95" s="1">
        <v>0.35000000000000026</v>
      </c>
      <c r="AB95" s="1">
        <v>141</v>
      </c>
      <c r="AC95" s="1">
        <v>1.9097998666701936E-4</v>
      </c>
      <c r="AD95" s="1">
        <v>8364951.532969838</v>
      </c>
      <c r="AE95" s="1">
        <v>11.834711473777412</v>
      </c>
      <c r="AF95" s="1">
        <v>3.3123917588453327</v>
      </c>
      <c r="AG95" s="1">
        <v>2.2410390425547268E-4</v>
      </c>
      <c r="AH95" s="1">
        <v>9815784</v>
      </c>
      <c r="AI95" s="1">
        <v>74362</v>
      </c>
      <c r="AJ95" s="1">
        <v>0.10559852356320645</v>
      </c>
      <c r="AK95" s="1">
        <v>589012.49596046039</v>
      </c>
      <c r="AL95" s="1">
        <v>2719342.0912641846</v>
      </c>
      <c r="AM95" s="1">
        <v>31847</v>
      </c>
      <c r="AN95" s="1">
        <v>42056</v>
      </c>
      <c r="AO95" s="1">
        <v>60140</v>
      </c>
      <c r="AP95" s="1">
        <v>0.9007142857142858</v>
      </c>
      <c r="AQ95" s="1">
        <v>0.9007142857142858</v>
      </c>
      <c r="AR95" s="1">
        <v>0.9007142857142858</v>
      </c>
      <c r="AS95" s="1">
        <v>0.46842105263157896</v>
      </c>
      <c r="AT95" s="1">
        <v>0.58947368421052626</v>
      </c>
      <c r="AU95" s="1">
        <v>0.58947368421052626</v>
      </c>
      <c r="AV95" s="1">
        <v>178</v>
      </c>
      <c r="AW95" s="1">
        <v>224</v>
      </c>
      <c r="AX95" s="1">
        <v>224</v>
      </c>
      <c r="AY95" s="1">
        <v>60</v>
      </c>
      <c r="AZ95" s="1">
        <v>95</v>
      </c>
      <c r="BA95" s="1">
        <v>126</v>
      </c>
      <c r="BB95" s="1">
        <v>31317579.999999996</v>
      </c>
      <c r="BC95" s="1">
        <v>40607769.999999993</v>
      </c>
      <c r="BD95" s="1">
        <v>57064210</v>
      </c>
      <c r="BE95" s="1">
        <v>1600</v>
      </c>
      <c r="BF95" s="1">
        <v>1600</v>
      </c>
      <c r="BG95" s="1">
        <v>1600</v>
      </c>
      <c r="BH95" s="1">
        <v>11.840233991955261</v>
      </c>
      <c r="BI95" s="1">
        <v>529.55385046600918</v>
      </c>
      <c r="BJ95" s="1">
        <v>5.8</v>
      </c>
      <c r="BK95" s="1">
        <v>6.01</v>
      </c>
      <c r="BL95" s="1">
        <v>5.95</v>
      </c>
      <c r="BM95" s="1">
        <v>1.4</v>
      </c>
      <c r="BN95" s="1">
        <v>1.59</v>
      </c>
      <c r="BO95" s="1">
        <v>1.69</v>
      </c>
      <c r="BP95" s="1">
        <v>8.75</v>
      </c>
      <c r="BQ95" s="1">
        <v>9.6199999999999992</v>
      </c>
      <c r="BR95" s="1">
        <v>8.7200000000000006</v>
      </c>
      <c r="BS95" s="1">
        <v>68</v>
      </c>
      <c r="BT95" s="1">
        <v>91.3</v>
      </c>
      <c r="BU95" s="1">
        <v>108.2</v>
      </c>
      <c r="BV95" s="1">
        <v>11.840233991955261</v>
      </c>
      <c r="BW95" s="1">
        <v>3.3123917588453327</v>
      </c>
      <c r="BX95" s="1">
        <v>31</v>
      </c>
      <c r="BY95" s="1">
        <v>35</v>
      </c>
      <c r="BZ95" s="1">
        <v>0.30900000000000022</v>
      </c>
      <c r="CA95" s="1">
        <v>0.33800000000000024</v>
      </c>
      <c r="CB95" s="1">
        <v>0.35000000000000026</v>
      </c>
    </row>
    <row r="96" spans="1:80">
      <c r="A96" s="1">
        <v>94</v>
      </c>
      <c r="B96" s="1" t="b">
        <v>0</v>
      </c>
      <c r="C96" s="1" t="s">
        <v>52</v>
      </c>
      <c r="D96" s="1">
        <v>0.68711999999999995</v>
      </c>
      <c r="E96" s="1">
        <v>0.57181999999999999</v>
      </c>
      <c r="F96" s="1">
        <v>0.54271999999999998</v>
      </c>
      <c r="G96" s="1">
        <v>5</v>
      </c>
      <c r="H96" s="1">
        <v>14</v>
      </c>
      <c r="I96" s="1">
        <v>9</v>
      </c>
      <c r="J96" s="1">
        <v>447.06094882436446</v>
      </c>
      <c r="K96" s="1">
        <v>551.18911241779028</v>
      </c>
      <c r="L96" s="1">
        <v>573.998032114485</v>
      </c>
      <c r="M96" s="1">
        <v>4.6184746332476987</v>
      </c>
      <c r="N96" s="1">
        <v>4.5506512781850228</v>
      </c>
      <c r="O96" s="1">
        <v>4.5672596776334693</v>
      </c>
      <c r="P96" s="1">
        <v>4.7490107640175782E-4</v>
      </c>
      <c r="Q96" s="1">
        <v>2.4533248140019132E-4</v>
      </c>
      <c r="R96" s="1">
        <v>2.210971238045679E-4</v>
      </c>
      <c r="S96" s="1">
        <v>0.73750612243597802</v>
      </c>
      <c r="T96" s="1">
        <v>0.76826483830365988</v>
      </c>
      <c r="U96" s="1">
        <v>0.76633276581234777</v>
      </c>
      <c r="V96" s="1">
        <v>8</v>
      </c>
      <c r="W96" s="1">
        <v>10.45</v>
      </c>
      <c r="X96" s="1">
        <v>11</v>
      </c>
      <c r="Y96" s="1">
        <v>0.30500000000000022</v>
      </c>
      <c r="Z96" s="1">
        <v>0.35400000000000026</v>
      </c>
      <c r="AA96" s="1">
        <v>0.34300000000000025</v>
      </c>
      <c r="AB96" s="1">
        <v>145</v>
      </c>
      <c r="AC96" s="1">
        <v>1.7847306149139302E-4</v>
      </c>
      <c r="AD96" s="1">
        <v>8527028.3404265232</v>
      </c>
      <c r="AE96" s="1">
        <v>11.714376846090067</v>
      </c>
      <c r="AF96" s="1">
        <v>3.9135842612220082</v>
      </c>
      <c r="AG96" s="1">
        <v>2.176089041036131E-4</v>
      </c>
      <c r="AH96" s="1">
        <v>10396848</v>
      </c>
      <c r="AI96" s="1">
        <v>78764</v>
      </c>
      <c r="AJ96" s="1">
        <v>9.3713680779076255E-2</v>
      </c>
      <c r="AK96" s="1">
        <v>606592.82552679477</v>
      </c>
      <c r="AL96" s="1">
        <v>2632439.8551061666</v>
      </c>
      <c r="AM96" s="1">
        <v>31390</v>
      </c>
      <c r="AN96" s="1">
        <v>49500</v>
      </c>
      <c r="AO96" s="1">
        <v>54624</v>
      </c>
      <c r="AP96" s="1">
        <v>0.9007142857142858</v>
      </c>
      <c r="AQ96" s="1">
        <v>0.9007142857142858</v>
      </c>
      <c r="AR96" s="1">
        <v>0.9007142857142858</v>
      </c>
      <c r="AS96" s="1">
        <v>0.45263157894736844</v>
      </c>
      <c r="AT96" s="1">
        <v>0.58947368421052626</v>
      </c>
      <c r="AU96" s="1">
        <v>0.62105263157894741</v>
      </c>
      <c r="AV96" s="1">
        <v>172</v>
      </c>
      <c r="AW96" s="1">
        <v>224</v>
      </c>
      <c r="AX96" s="1">
        <v>236</v>
      </c>
      <c r="AY96" s="1">
        <v>60</v>
      </c>
      <c r="AZ96" s="1">
        <v>104</v>
      </c>
      <c r="BA96" s="1">
        <v>116</v>
      </c>
      <c r="BB96" s="1">
        <v>30901709.999999989</v>
      </c>
      <c r="BC96" s="1">
        <v>47381809.999999993</v>
      </c>
      <c r="BD96" s="1">
        <v>52044650.000000007</v>
      </c>
      <c r="BE96" s="1">
        <v>1600</v>
      </c>
      <c r="BF96" s="1">
        <v>1900</v>
      </c>
      <c r="BG96" s="1">
        <v>2200</v>
      </c>
      <c r="BH96" s="1">
        <v>12.081046660547447</v>
      </c>
      <c r="BI96" s="1">
        <v>682.48417574431892</v>
      </c>
      <c r="BJ96" s="1">
        <v>5.9</v>
      </c>
      <c r="BK96" s="1">
        <v>5.47</v>
      </c>
      <c r="BL96" s="1">
        <v>6.5</v>
      </c>
      <c r="BM96" s="1">
        <v>1.47</v>
      </c>
      <c r="BN96" s="1">
        <v>1.55</v>
      </c>
      <c r="BO96" s="1">
        <v>1.55</v>
      </c>
      <c r="BP96" s="1">
        <v>9.34</v>
      </c>
      <c r="BQ96" s="1">
        <v>8.43</v>
      </c>
      <c r="BR96" s="1">
        <v>8.89</v>
      </c>
      <c r="BS96" s="1">
        <v>70</v>
      </c>
      <c r="BT96" s="1">
        <v>100</v>
      </c>
      <c r="BU96" s="1">
        <v>111.8</v>
      </c>
      <c r="BV96" s="1">
        <v>12.081046660547447</v>
      </c>
      <c r="BW96" s="1">
        <v>3.9135842612220082</v>
      </c>
      <c r="BX96" s="1">
        <v>12</v>
      </c>
      <c r="BY96" s="1">
        <v>44</v>
      </c>
      <c r="BZ96" s="1">
        <v>0.30500000000000022</v>
      </c>
      <c r="CA96" s="1">
        <v>0.35400000000000026</v>
      </c>
      <c r="CB96" s="1">
        <v>0.34300000000000025</v>
      </c>
    </row>
    <row r="97" spans="1:80">
      <c r="A97" s="1">
        <v>95</v>
      </c>
      <c r="B97" s="1" t="b">
        <v>0</v>
      </c>
      <c r="C97" s="1" t="s">
        <v>52</v>
      </c>
      <c r="D97" s="1">
        <v>0.77707999999999999</v>
      </c>
      <c r="E97" s="1">
        <v>0.60921000000000003</v>
      </c>
      <c r="F97" s="1">
        <v>0.63936999999999999</v>
      </c>
      <c r="G97" s="1">
        <v>6</v>
      </c>
      <c r="H97" s="1">
        <v>15</v>
      </c>
      <c r="I97" s="1">
        <v>10</v>
      </c>
      <c r="J97" s="1">
        <v>434.18790959551683</v>
      </c>
      <c r="K97" s="1">
        <v>532.61262205966227</v>
      </c>
      <c r="L97" s="1">
        <v>562.54742792829427</v>
      </c>
      <c r="M97" s="1">
        <v>4.6110200212233927</v>
      </c>
      <c r="N97" s="1">
        <v>4.5733552173118861</v>
      </c>
      <c r="O97" s="1">
        <v>4.5696597899048559</v>
      </c>
      <c r="P97" s="1">
        <v>5.1186499487029075E-4</v>
      </c>
      <c r="Q97" s="1">
        <v>2.4786065548408387E-4</v>
      </c>
      <c r="R97" s="1">
        <v>2.1872037285211579E-4</v>
      </c>
      <c r="S97" s="1">
        <v>0.74369294648429685</v>
      </c>
      <c r="T97" s="1">
        <v>0.75114394455084299</v>
      </c>
      <c r="U97" s="1">
        <v>0.74461944107830913</v>
      </c>
      <c r="V97" s="1">
        <v>7.7</v>
      </c>
      <c r="W97" s="1">
        <v>9.9499999999999993</v>
      </c>
      <c r="X97" s="1">
        <v>10.75</v>
      </c>
      <c r="Y97" s="1">
        <v>0.31000000000000022</v>
      </c>
      <c r="Z97" s="1">
        <v>0.33800000000000024</v>
      </c>
      <c r="AA97" s="1">
        <v>0.34100000000000025</v>
      </c>
      <c r="AB97" s="1">
        <v>144</v>
      </c>
      <c r="AC97" s="1">
        <v>1.8063218791304395E-4</v>
      </c>
      <c r="AD97" s="1">
        <v>8125633.8567135036</v>
      </c>
      <c r="AE97" s="1">
        <v>11.492722955967421</v>
      </c>
      <c r="AF97" s="1">
        <v>4.3405388518136547</v>
      </c>
      <c r="AG97" s="1">
        <v>2.2403757643118049E-4</v>
      </c>
      <c r="AH97" s="1">
        <v>10078200</v>
      </c>
      <c r="AI97" s="1">
        <v>76350</v>
      </c>
      <c r="AJ97" s="1">
        <v>9.4851120290992977E-2</v>
      </c>
      <c r="AK97" s="1">
        <v>589186.87705295521</v>
      </c>
      <c r="AL97" s="1">
        <v>2508620.6905991724</v>
      </c>
      <c r="AM97" s="1">
        <v>32344</v>
      </c>
      <c r="AN97" s="1">
        <v>40677</v>
      </c>
      <c r="AO97" s="1">
        <v>55735</v>
      </c>
      <c r="AP97" s="1">
        <v>0.9007142857142858</v>
      </c>
      <c r="AQ97" s="1">
        <v>0.9007142857142858</v>
      </c>
      <c r="AR97" s="1">
        <v>0.9007142857142858</v>
      </c>
      <c r="AS97" s="1">
        <v>0.43684210526315792</v>
      </c>
      <c r="AT97" s="1">
        <v>0.56315789473684208</v>
      </c>
      <c r="AU97" s="1">
        <v>0.60526315789473684</v>
      </c>
      <c r="AV97" s="1">
        <v>166</v>
      </c>
      <c r="AW97" s="1">
        <v>214</v>
      </c>
      <c r="AX97" s="1">
        <v>230</v>
      </c>
      <c r="AY97" s="1">
        <v>60</v>
      </c>
      <c r="AZ97" s="1">
        <v>88</v>
      </c>
      <c r="BA97" s="1">
        <v>120</v>
      </c>
      <c r="BB97" s="1">
        <v>31769849.999999996</v>
      </c>
      <c r="BC97" s="1">
        <v>39352879.999999993</v>
      </c>
      <c r="BD97" s="1">
        <v>53055660</v>
      </c>
      <c r="BE97" s="1">
        <v>1600</v>
      </c>
      <c r="BF97" s="1">
        <v>1600</v>
      </c>
      <c r="BG97" s="1">
        <v>1800</v>
      </c>
      <c r="BH97" s="1">
        <v>11.125631904457904</v>
      </c>
      <c r="BI97" s="1">
        <v>712.68664229957119</v>
      </c>
      <c r="BJ97" s="1">
        <v>5.5</v>
      </c>
      <c r="BK97" s="1">
        <v>5.48</v>
      </c>
      <c r="BL97" s="1">
        <v>6.4</v>
      </c>
      <c r="BM97" s="1">
        <v>1.44</v>
      </c>
      <c r="BN97" s="1">
        <v>1.46</v>
      </c>
      <c r="BO97" s="1">
        <v>1.59</v>
      </c>
      <c r="BP97" s="1">
        <v>9.34</v>
      </c>
      <c r="BQ97" s="1">
        <v>9.17</v>
      </c>
      <c r="BR97" s="1">
        <v>9.35</v>
      </c>
      <c r="BS97" s="1">
        <v>70</v>
      </c>
      <c r="BT97" s="1">
        <v>82.6</v>
      </c>
      <c r="BU97" s="1">
        <v>121.5</v>
      </c>
      <c r="BV97" s="1">
        <v>11.125631904457904</v>
      </c>
      <c r="BW97" s="1">
        <v>4.3405388518136547</v>
      </c>
      <c r="BX97" s="1">
        <v>32</v>
      </c>
      <c r="BY97" s="1">
        <v>28</v>
      </c>
      <c r="BZ97" s="1">
        <v>0.31000000000000022</v>
      </c>
      <c r="CA97" s="1">
        <v>0.33800000000000024</v>
      </c>
      <c r="CB97" s="1">
        <v>0.34100000000000025</v>
      </c>
    </row>
    <row r="98" spans="1:80">
      <c r="A98" s="1">
        <v>96</v>
      </c>
      <c r="B98" s="1" t="b">
        <v>0</v>
      </c>
      <c r="C98" s="1" t="s">
        <v>52</v>
      </c>
      <c r="D98" s="1">
        <v>0.11310000000000001</v>
      </c>
      <c r="E98" s="1">
        <v>0.47961999999999999</v>
      </c>
      <c r="F98" s="1">
        <v>0.48581000000000002</v>
      </c>
      <c r="G98" s="1">
        <v>1</v>
      </c>
      <c r="H98" s="1">
        <v>12</v>
      </c>
      <c r="I98" s="1">
        <v>8</v>
      </c>
      <c r="J98" s="1">
        <v>447.06094882436446</v>
      </c>
      <c r="K98" s="1">
        <v>547.46772780685649</v>
      </c>
      <c r="L98" s="1">
        <v>562.54742792829427</v>
      </c>
      <c r="M98" s="1">
        <v>4.6466781578060674</v>
      </c>
      <c r="N98" s="1">
        <v>4.5452546498833666</v>
      </c>
      <c r="O98" s="1">
        <v>4.5644184627972111</v>
      </c>
      <c r="P98" s="1">
        <v>5.1814785599328965E-4</v>
      </c>
      <c r="Q98" s="1">
        <v>2.5548329633409505E-4</v>
      </c>
      <c r="R98" s="1">
        <v>2.3283953209941548E-4</v>
      </c>
      <c r="S98" s="1">
        <v>0.75734441837396871</v>
      </c>
      <c r="T98" s="1">
        <v>0.75229955481024413</v>
      </c>
      <c r="U98" s="1">
        <v>0.76854670706362649</v>
      </c>
      <c r="V98" s="1">
        <v>8</v>
      </c>
      <c r="W98" s="1">
        <v>10.35</v>
      </c>
      <c r="X98" s="1">
        <v>10.75</v>
      </c>
      <c r="Y98" s="1">
        <v>0.2840000000000002</v>
      </c>
      <c r="Z98" s="1">
        <v>0.35800000000000026</v>
      </c>
      <c r="AA98" s="1">
        <v>0.34500000000000025</v>
      </c>
      <c r="AB98" s="1">
        <v>145</v>
      </c>
      <c r="AC98" s="1">
        <v>1.8273037958750439E-4</v>
      </c>
      <c r="AD98" s="1">
        <v>8546950.0086206384</v>
      </c>
      <c r="AE98" s="1">
        <v>11.821894182729919</v>
      </c>
      <c r="AF98" s="1">
        <v>3.6363921497173357</v>
      </c>
      <c r="AG98" s="1">
        <v>2.1909430108467775E-4</v>
      </c>
      <c r="AH98" s="1">
        <v>10247820</v>
      </c>
      <c r="AI98" s="1">
        <v>77635</v>
      </c>
      <c r="AJ98" s="1">
        <v>9.8689136711459458E-2</v>
      </c>
      <c r="AK98" s="1">
        <v>602480.29887816811</v>
      </c>
      <c r="AL98" s="1">
        <v>2713939.6494088145</v>
      </c>
      <c r="AM98" s="1">
        <v>24105</v>
      </c>
      <c r="AN98" s="1">
        <v>49229</v>
      </c>
      <c r="AO98" s="1">
        <v>56656</v>
      </c>
      <c r="AP98" s="1">
        <v>0.9007142857142858</v>
      </c>
      <c r="AQ98" s="1">
        <v>0.9007142857142858</v>
      </c>
      <c r="AR98" s="1">
        <v>0.9007142857142858</v>
      </c>
      <c r="AS98" s="1">
        <v>0.45263157894736844</v>
      </c>
      <c r="AT98" s="1">
        <v>0.58421052631578951</v>
      </c>
      <c r="AU98" s="1">
        <v>0.60526315789473684</v>
      </c>
      <c r="AV98" s="1">
        <v>172</v>
      </c>
      <c r="AW98" s="1">
        <v>222</v>
      </c>
      <c r="AX98" s="1">
        <v>230</v>
      </c>
      <c r="AY98" s="1">
        <v>50</v>
      </c>
      <c r="AZ98" s="1">
        <v>105</v>
      </c>
      <c r="BA98" s="1">
        <v>120</v>
      </c>
      <c r="BB98" s="1">
        <v>24272359.999999996</v>
      </c>
      <c r="BC98" s="1">
        <v>47135200</v>
      </c>
      <c r="BD98" s="1">
        <v>53893770</v>
      </c>
      <c r="BE98" s="1">
        <v>1400</v>
      </c>
      <c r="BF98" s="1">
        <v>1600</v>
      </c>
      <c r="BG98" s="1">
        <v>1900</v>
      </c>
      <c r="BH98" s="1">
        <v>11.686321471264751</v>
      </c>
      <c r="BI98" s="1">
        <v>620.81754685346698</v>
      </c>
      <c r="BJ98" s="1">
        <v>6.2</v>
      </c>
      <c r="BK98" s="1">
        <v>5.51</v>
      </c>
      <c r="BL98" s="1">
        <v>5.05</v>
      </c>
      <c r="BM98" s="1">
        <v>1.1299999999999999</v>
      </c>
      <c r="BN98" s="1">
        <v>1.48</v>
      </c>
      <c r="BO98" s="1">
        <v>1.57</v>
      </c>
      <c r="BP98" s="1">
        <v>9.3000000000000007</v>
      </c>
      <c r="BQ98" s="1">
        <v>9.2899999999999991</v>
      </c>
      <c r="BR98" s="1">
        <v>8.9700000000000006</v>
      </c>
      <c r="BS98" s="1">
        <v>48.3</v>
      </c>
      <c r="BT98" s="1">
        <v>99.2</v>
      </c>
      <c r="BU98" s="1">
        <v>115.2</v>
      </c>
      <c r="BV98" s="1">
        <v>11.686321471264751</v>
      </c>
      <c r="BW98" s="1">
        <v>3.6363921497173357</v>
      </c>
      <c r="BX98" s="1">
        <v>15</v>
      </c>
      <c r="BY98" s="1">
        <v>55</v>
      </c>
      <c r="BZ98" s="1">
        <v>0.2840000000000002</v>
      </c>
      <c r="CA98" s="1">
        <v>0.35800000000000026</v>
      </c>
      <c r="CB98" s="1">
        <v>0.34500000000000025</v>
      </c>
    </row>
    <row r="99" spans="1:80">
      <c r="A99" s="1">
        <v>97</v>
      </c>
      <c r="B99" s="1" t="b">
        <v>0</v>
      </c>
      <c r="C99" s="1" t="s">
        <v>52</v>
      </c>
      <c r="D99" s="1">
        <v>0.71309999999999996</v>
      </c>
      <c r="E99" s="1">
        <v>0.56901999999999997</v>
      </c>
      <c r="F99" s="1">
        <v>0.45473999999999998</v>
      </c>
      <c r="G99" s="1">
        <v>5</v>
      </c>
      <c r="H99" s="1">
        <v>14</v>
      </c>
      <c r="I99" s="1">
        <v>7</v>
      </c>
      <c r="J99" s="1">
        <v>444.62826067115719</v>
      </c>
      <c r="K99" s="1">
        <v>550.26433467518507</v>
      </c>
      <c r="L99" s="1">
        <v>651.31731667389738</v>
      </c>
      <c r="M99" s="1">
        <v>4.6184746332476987</v>
      </c>
      <c r="N99" s="1">
        <v>4.5506512781850228</v>
      </c>
      <c r="O99" s="1">
        <v>4.560264892130526</v>
      </c>
      <c r="P99" s="1">
        <v>6.0967939773241559E-4</v>
      </c>
      <c r="Q99" s="1">
        <v>3.2027696518144283E-4</v>
      </c>
      <c r="R99" s="1">
        <v>2.1831104488063852E-4</v>
      </c>
      <c r="S99" s="1">
        <v>0.74068880705139228</v>
      </c>
      <c r="T99" s="1">
        <v>0.76717894622644967</v>
      </c>
      <c r="U99" s="1">
        <v>0.78712954796948209</v>
      </c>
      <c r="V99" s="1">
        <v>7.95</v>
      </c>
      <c r="W99" s="1">
        <v>10.4</v>
      </c>
      <c r="X99" s="1">
        <v>12.9</v>
      </c>
      <c r="Y99" s="1">
        <v>0.30500000000000022</v>
      </c>
      <c r="Z99" s="1">
        <v>0.35400000000000026</v>
      </c>
      <c r="AA99" s="1">
        <v>0.34800000000000025</v>
      </c>
      <c r="AB99" s="1">
        <v>124</v>
      </c>
      <c r="AC99" s="1">
        <v>1.9778055724847864E-4</v>
      </c>
      <c r="AD99" s="1">
        <v>8622054.3448813297</v>
      </c>
      <c r="AE99" s="1">
        <v>13.321014982078157</v>
      </c>
      <c r="AF99" s="1">
        <v>4.6946359186913202</v>
      </c>
      <c r="AG99" s="1">
        <v>2.4472691643539184E-4</v>
      </c>
      <c r="AH99" s="1">
        <v>10668636</v>
      </c>
      <c r="AI99" s="1">
        <v>80823</v>
      </c>
      <c r="AJ99" s="1">
        <v>0.10840295505514545</v>
      </c>
      <c r="AK99" s="1">
        <v>539376.71394167282</v>
      </c>
      <c r="AL99" s="1">
        <v>2778425.2008345611</v>
      </c>
      <c r="AM99" s="1">
        <v>31390</v>
      </c>
      <c r="AN99" s="1">
        <v>49500</v>
      </c>
      <c r="AO99" s="1">
        <v>68601</v>
      </c>
      <c r="AP99" s="1">
        <v>0.9007142857142858</v>
      </c>
      <c r="AQ99" s="1">
        <v>0.9007142857142858</v>
      </c>
      <c r="AR99" s="1">
        <v>0.9007142857142858</v>
      </c>
      <c r="AS99" s="1">
        <v>0.44736842105263158</v>
      </c>
      <c r="AT99" s="1">
        <v>0.58421052631578951</v>
      </c>
      <c r="AU99" s="1">
        <v>0.72105263157894739</v>
      </c>
      <c r="AV99" s="1">
        <v>170</v>
      </c>
      <c r="AW99" s="1">
        <v>222</v>
      </c>
      <c r="AX99" s="1">
        <v>274</v>
      </c>
      <c r="AY99" s="1">
        <v>60</v>
      </c>
      <c r="AZ99" s="1">
        <v>104</v>
      </c>
      <c r="BA99" s="1">
        <v>174</v>
      </c>
      <c r="BB99" s="1">
        <v>30901709.999999989</v>
      </c>
      <c r="BC99" s="1">
        <v>47381809.999999993</v>
      </c>
      <c r="BD99" s="1">
        <v>64763719.999999993</v>
      </c>
      <c r="BE99" s="1">
        <v>1600</v>
      </c>
      <c r="BF99" s="1">
        <v>1900</v>
      </c>
      <c r="BG99" s="1">
        <v>1600</v>
      </c>
      <c r="BH99" s="1">
        <v>13.379293119128823</v>
      </c>
      <c r="BI99" s="1">
        <v>747.00230411831467</v>
      </c>
      <c r="BJ99" s="1">
        <v>5.9</v>
      </c>
      <c r="BK99" s="1">
        <v>5.47</v>
      </c>
      <c r="BL99" s="1">
        <v>5.6</v>
      </c>
      <c r="BM99" s="1">
        <v>1.47</v>
      </c>
      <c r="BN99" s="1">
        <v>1.55</v>
      </c>
      <c r="BO99" s="1">
        <v>1.62</v>
      </c>
      <c r="BP99" s="1">
        <v>9.34</v>
      </c>
      <c r="BQ99" s="1">
        <v>8.43</v>
      </c>
      <c r="BR99" s="1">
        <v>9</v>
      </c>
      <c r="BS99" s="1">
        <v>70</v>
      </c>
      <c r="BT99" s="1">
        <v>100</v>
      </c>
      <c r="BU99" s="1">
        <v>128</v>
      </c>
      <c r="BV99" s="1">
        <v>13.379293119128823</v>
      </c>
      <c r="BW99" s="1">
        <v>4.6946359186913202</v>
      </c>
      <c r="BX99" s="1">
        <v>70</v>
      </c>
      <c r="BY99" s="1">
        <v>44</v>
      </c>
      <c r="BZ99" s="1">
        <v>0.30500000000000022</v>
      </c>
      <c r="CA99" s="1">
        <v>0.35400000000000026</v>
      </c>
      <c r="CB99" s="1">
        <v>0.34800000000000025</v>
      </c>
    </row>
    <row r="100" spans="1:80">
      <c r="A100" s="1">
        <v>98</v>
      </c>
      <c r="B100" s="1" t="b">
        <v>0</v>
      </c>
      <c r="C100" s="1" t="s">
        <v>52</v>
      </c>
      <c r="D100" s="1">
        <v>0.73021000000000003</v>
      </c>
      <c r="E100" s="1">
        <v>0.47454000000000002</v>
      </c>
      <c r="F100" s="1">
        <v>0.52022999999999997</v>
      </c>
      <c r="G100" s="1" t="s">
        <v>182</v>
      </c>
      <c r="H100" s="1" t="s">
        <v>182</v>
      </c>
      <c r="I100" s="1" t="s">
        <v>182</v>
      </c>
      <c r="J100" s="1" t="s">
        <v>182</v>
      </c>
      <c r="K100" s="1" t="s">
        <v>182</v>
      </c>
      <c r="L100" s="1" t="s">
        <v>182</v>
      </c>
      <c r="M100" s="1" t="s">
        <v>182</v>
      </c>
      <c r="N100" s="1" t="s">
        <v>182</v>
      </c>
      <c r="O100" s="1" t="s">
        <v>182</v>
      </c>
      <c r="P100" s="1" t="s">
        <v>182</v>
      </c>
      <c r="Q100" s="1" t="s">
        <v>182</v>
      </c>
      <c r="R100" s="1" t="s">
        <v>182</v>
      </c>
      <c r="S100" s="1" t="s">
        <v>182</v>
      </c>
      <c r="T100" s="1" t="s">
        <v>182</v>
      </c>
      <c r="U100" s="1" t="s">
        <v>182</v>
      </c>
      <c r="V100" s="1" t="s">
        <v>182</v>
      </c>
      <c r="W100" s="1" t="s">
        <v>182</v>
      </c>
      <c r="X100" s="1" t="s">
        <v>182</v>
      </c>
      <c r="Y100" s="1" t="s">
        <v>182</v>
      </c>
      <c r="Z100" s="1" t="s">
        <v>182</v>
      </c>
      <c r="AA100" s="1" t="s">
        <v>182</v>
      </c>
      <c r="AB100" s="1" t="s">
        <v>182</v>
      </c>
      <c r="AC100" s="1" t="s">
        <v>182</v>
      </c>
      <c r="AD100" s="1" t="s">
        <v>182</v>
      </c>
      <c r="AE100" s="1" t="s">
        <v>182</v>
      </c>
      <c r="AF100" s="1" t="s">
        <v>182</v>
      </c>
      <c r="AG100" s="1" t="s">
        <v>182</v>
      </c>
      <c r="AH100" s="1" t="s">
        <v>182</v>
      </c>
      <c r="AI100" s="1" t="s">
        <v>182</v>
      </c>
      <c r="AJ100" s="1" t="s">
        <v>182</v>
      </c>
      <c r="AK100" s="1" t="s">
        <v>182</v>
      </c>
      <c r="AL100" s="1" t="s">
        <v>182</v>
      </c>
      <c r="AM100" s="1" t="s">
        <v>182</v>
      </c>
      <c r="AN100" s="1" t="s">
        <v>182</v>
      </c>
      <c r="AO100" s="1" t="s">
        <v>182</v>
      </c>
      <c r="AP100" s="1" t="s">
        <v>182</v>
      </c>
      <c r="AQ100" s="1" t="s">
        <v>182</v>
      </c>
      <c r="AR100" s="1" t="s">
        <v>182</v>
      </c>
      <c r="AS100" s="1" t="s">
        <v>182</v>
      </c>
      <c r="AT100" s="1" t="s">
        <v>182</v>
      </c>
      <c r="AU100" s="1" t="s">
        <v>182</v>
      </c>
      <c r="AV100" s="1" t="s">
        <v>182</v>
      </c>
      <c r="AW100" s="1" t="s">
        <v>182</v>
      </c>
      <c r="AX100" s="1" t="s">
        <v>182</v>
      </c>
      <c r="AY100" s="1" t="s">
        <v>182</v>
      </c>
      <c r="AZ100" s="1" t="s">
        <v>182</v>
      </c>
      <c r="BA100" s="1" t="s">
        <v>182</v>
      </c>
      <c r="BB100" s="1" t="s">
        <v>182</v>
      </c>
      <c r="BC100" s="1" t="s">
        <v>182</v>
      </c>
      <c r="BD100" s="1" t="s">
        <v>182</v>
      </c>
      <c r="BE100" s="1" t="s">
        <v>182</v>
      </c>
      <c r="BF100" s="1" t="s">
        <v>182</v>
      </c>
      <c r="BG100" s="1" t="s">
        <v>182</v>
      </c>
      <c r="BH100" s="1" t="s">
        <v>182</v>
      </c>
      <c r="BI100" s="1" t="s">
        <v>182</v>
      </c>
      <c r="BJ100" s="1" t="s">
        <v>182</v>
      </c>
      <c r="BK100" s="1" t="s">
        <v>182</v>
      </c>
      <c r="BL100" s="1" t="s">
        <v>182</v>
      </c>
      <c r="BM100" s="1" t="s">
        <v>182</v>
      </c>
      <c r="BN100" s="1" t="s">
        <v>182</v>
      </c>
      <c r="BO100" s="1" t="s">
        <v>182</v>
      </c>
      <c r="BP100" s="1" t="s">
        <v>182</v>
      </c>
      <c r="BQ100" s="1" t="s">
        <v>182</v>
      </c>
      <c r="BR100" s="1" t="s">
        <v>182</v>
      </c>
      <c r="BS100" s="1" t="s">
        <v>182</v>
      </c>
      <c r="BT100" s="1" t="s">
        <v>182</v>
      </c>
      <c r="BU100" s="1" t="s">
        <v>182</v>
      </c>
      <c r="BV100" s="1" t="s">
        <v>182</v>
      </c>
      <c r="BW100" s="1" t="s">
        <v>182</v>
      </c>
      <c r="BX100" s="1" t="s">
        <v>182</v>
      </c>
      <c r="BY100" s="1" t="s">
        <v>182</v>
      </c>
      <c r="BZ100" s="1" t="s">
        <v>182</v>
      </c>
      <c r="CA100" s="1" t="s">
        <v>182</v>
      </c>
      <c r="CB100" s="1" t="s">
        <v>182</v>
      </c>
    </row>
    <row r="101" spans="1:80">
      <c r="A101" s="1">
        <v>99</v>
      </c>
      <c r="B101" s="1" t="b">
        <v>0</v>
      </c>
      <c r="C101" s="1" t="s">
        <v>52</v>
      </c>
      <c r="D101" s="1">
        <v>0.82823999999999998</v>
      </c>
      <c r="E101" s="1">
        <v>0.53817999999999999</v>
      </c>
      <c r="F101" s="1">
        <v>0.49087999999999998</v>
      </c>
      <c r="G101" s="1">
        <v>6</v>
      </c>
      <c r="H101" s="1">
        <v>13</v>
      </c>
      <c r="I101" s="1">
        <v>8</v>
      </c>
      <c r="J101" s="1">
        <v>434.18790959551683</v>
      </c>
      <c r="K101" s="1">
        <v>547.46772780685649</v>
      </c>
      <c r="L101" s="1">
        <v>562.54742792829427</v>
      </c>
      <c r="M101" s="1">
        <v>4.6110200212233927</v>
      </c>
      <c r="N101" s="1">
        <v>4.5669877904647587</v>
      </c>
      <c r="O101" s="1">
        <v>4.5644184627972111</v>
      </c>
      <c r="P101" s="1">
        <v>5.1527106188502486E-4</v>
      </c>
      <c r="Q101" s="1">
        <v>2.4027678307026259E-4</v>
      </c>
      <c r="R101" s="1">
        <v>2.2847559008257393E-4</v>
      </c>
      <c r="S101" s="1">
        <v>0.7432987556145858</v>
      </c>
      <c r="T101" s="1">
        <v>0.76624393758705578</v>
      </c>
      <c r="U101" s="1">
        <v>0.76846660929030963</v>
      </c>
      <c r="V101" s="1">
        <v>7.7</v>
      </c>
      <c r="W101" s="1">
        <v>10.35</v>
      </c>
      <c r="X101" s="1">
        <v>10.75</v>
      </c>
      <c r="Y101" s="1">
        <v>0.31000000000000022</v>
      </c>
      <c r="Z101" s="1">
        <v>0.34200000000000025</v>
      </c>
      <c r="AA101" s="1">
        <v>0.34500000000000025</v>
      </c>
      <c r="AB101" s="1">
        <v>145</v>
      </c>
      <c r="AC101" s="1">
        <v>1.7931867926543677E-4</v>
      </c>
      <c r="AD101" s="1">
        <v>8356742.19469498</v>
      </c>
      <c r="AE101" s="1">
        <v>11.5373638239382</v>
      </c>
      <c r="AF101" s="1">
        <v>3.9369224122555133</v>
      </c>
      <c r="AG101" s="1">
        <v>2.186879033879919E-4</v>
      </c>
      <c r="AH101" s="1">
        <v>10191456</v>
      </c>
      <c r="AI101" s="1">
        <v>77208</v>
      </c>
      <c r="AJ101" s="1">
        <v>9.571921043740364E-2</v>
      </c>
      <c r="AK101" s="1">
        <v>603599.91547318525</v>
      </c>
      <c r="AL101" s="1">
        <v>2622654.0604859856</v>
      </c>
      <c r="AM101" s="1">
        <v>32344</v>
      </c>
      <c r="AN101" s="1">
        <v>42454</v>
      </c>
      <c r="AO101" s="1">
        <v>56656</v>
      </c>
      <c r="AP101" s="1">
        <v>0.9007142857142858</v>
      </c>
      <c r="AQ101" s="1">
        <v>0.9007142857142858</v>
      </c>
      <c r="AR101" s="1">
        <v>0.9007142857142858</v>
      </c>
      <c r="AS101" s="1">
        <v>0.43684210526315792</v>
      </c>
      <c r="AT101" s="1">
        <v>0.58421052631578951</v>
      </c>
      <c r="AU101" s="1">
        <v>0.60526315789473684</v>
      </c>
      <c r="AV101" s="1">
        <v>166</v>
      </c>
      <c r="AW101" s="1">
        <v>222</v>
      </c>
      <c r="AX101" s="1">
        <v>230</v>
      </c>
      <c r="AY101" s="1">
        <v>60</v>
      </c>
      <c r="AZ101" s="1">
        <v>90</v>
      </c>
      <c r="BA101" s="1">
        <v>120</v>
      </c>
      <c r="BB101" s="1">
        <v>31769849.999999996</v>
      </c>
      <c r="BC101" s="1">
        <v>40969949.999999993</v>
      </c>
      <c r="BD101" s="1">
        <v>53893770</v>
      </c>
      <c r="BE101" s="1">
        <v>1600</v>
      </c>
      <c r="BF101" s="1">
        <v>1900</v>
      </c>
      <c r="BG101" s="1">
        <v>1900</v>
      </c>
      <c r="BH101" s="1">
        <v>11.560990192954181</v>
      </c>
      <c r="BI101" s="1">
        <v>669.67053893633226</v>
      </c>
      <c r="BJ101" s="1">
        <v>5.5</v>
      </c>
      <c r="BK101" s="1">
        <v>6.4</v>
      </c>
      <c r="BL101" s="1">
        <v>5.05</v>
      </c>
      <c r="BM101" s="1">
        <v>1.44</v>
      </c>
      <c r="BN101" s="1">
        <v>1.46</v>
      </c>
      <c r="BO101" s="1">
        <v>1.57</v>
      </c>
      <c r="BP101" s="1">
        <v>9.34</v>
      </c>
      <c r="BQ101" s="1">
        <v>8.17</v>
      </c>
      <c r="BR101" s="1">
        <v>8.9700000000000006</v>
      </c>
      <c r="BS101" s="1">
        <v>70</v>
      </c>
      <c r="BT101" s="1">
        <v>84.5</v>
      </c>
      <c r="BU101" s="1">
        <v>115.2</v>
      </c>
      <c r="BV101" s="1">
        <v>11.560990192954181</v>
      </c>
      <c r="BW101" s="1">
        <v>3.9369224122555133</v>
      </c>
      <c r="BX101" s="1">
        <v>30</v>
      </c>
      <c r="BY101" s="1">
        <v>30</v>
      </c>
      <c r="BZ101" s="1">
        <v>0.31000000000000022</v>
      </c>
      <c r="CA101" s="1">
        <v>0.34200000000000025</v>
      </c>
      <c r="CB101" s="1">
        <v>0.34500000000000025</v>
      </c>
    </row>
    <row r="102" spans="1:80">
      <c r="A102" s="1">
        <v>100</v>
      </c>
      <c r="B102" s="1" t="b">
        <v>0</v>
      </c>
      <c r="C102" s="1" t="s">
        <v>52</v>
      </c>
      <c r="D102" s="1">
        <v>0.89910999999999996</v>
      </c>
      <c r="E102" s="1">
        <v>0.26676</v>
      </c>
      <c r="F102" s="1">
        <v>0.56969000000000003</v>
      </c>
      <c r="G102" s="1">
        <v>7</v>
      </c>
      <c r="H102" s="1">
        <v>7</v>
      </c>
      <c r="I102" s="1">
        <v>9</v>
      </c>
      <c r="J102" s="1">
        <v>459.55923147146609</v>
      </c>
      <c r="K102" s="1">
        <v>483.76772751491126</v>
      </c>
      <c r="L102" s="1">
        <v>577.79868081636744</v>
      </c>
      <c r="M102" s="1">
        <v>4.6122758194035134</v>
      </c>
      <c r="N102" s="1">
        <v>4.5759064953131174</v>
      </c>
      <c r="O102" s="1">
        <v>4.5672596776334693</v>
      </c>
      <c r="P102" s="1">
        <v>4.4248470630838422E-4</v>
      </c>
      <c r="Q102" s="1">
        <v>2.9911957282262232E-4</v>
      </c>
      <c r="R102" s="1">
        <v>1.9516375761497928E-4</v>
      </c>
      <c r="S102" s="1">
        <v>0.7776973135175147</v>
      </c>
      <c r="T102" s="1">
        <v>0.77693674381583699</v>
      </c>
      <c r="U102" s="1">
        <v>0.76527461051840306</v>
      </c>
      <c r="V102" s="1">
        <v>8.25</v>
      </c>
      <c r="W102" s="1">
        <v>8.8000000000000007</v>
      </c>
      <c r="X102" s="1">
        <v>11.1</v>
      </c>
      <c r="Y102" s="1">
        <v>0.30900000000000022</v>
      </c>
      <c r="Z102" s="1">
        <v>0.33600000000000024</v>
      </c>
      <c r="AA102" s="1">
        <v>0.34300000000000025</v>
      </c>
      <c r="AB102" s="1">
        <v>146</v>
      </c>
      <c r="AC102" s="1">
        <v>1.7510014379696121E-4</v>
      </c>
      <c r="AD102" s="1">
        <v>8203040.7016248535</v>
      </c>
      <c r="AE102" s="1">
        <v>11.175328927481559</v>
      </c>
      <c r="AF102" s="1">
        <v>4.0694482427731824</v>
      </c>
      <c r="AG102" s="1">
        <v>2.1579462622469303E-4</v>
      </c>
      <c r="AH102" s="1">
        <v>10109484.000000002</v>
      </c>
      <c r="AI102" s="1">
        <v>76587</v>
      </c>
      <c r="AJ102" s="1">
        <v>9.3308781488351422E-2</v>
      </c>
      <c r="AK102" s="1">
        <v>611692.71130300034</v>
      </c>
      <c r="AL102" s="1">
        <v>2570048.4479893204</v>
      </c>
      <c r="AM102" s="1">
        <v>31847</v>
      </c>
      <c r="AN102" s="1">
        <v>39754</v>
      </c>
      <c r="AO102" s="1">
        <v>54624</v>
      </c>
      <c r="AP102" s="1">
        <v>0.9007142857142858</v>
      </c>
      <c r="AQ102" s="1">
        <v>0.9007142857142858</v>
      </c>
      <c r="AR102" s="1">
        <v>0.9007142857142858</v>
      </c>
      <c r="AS102" s="1">
        <v>0.46842105263157896</v>
      </c>
      <c r="AT102" s="1">
        <v>0.5</v>
      </c>
      <c r="AU102" s="1">
        <v>0.62631578947368416</v>
      </c>
      <c r="AV102" s="1">
        <v>178</v>
      </c>
      <c r="AW102" s="1">
        <v>190</v>
      </c>
      <c r="AX102" s="1">
        <v>238</v>
      </c>
      <c r="AY102" s="1">
        <v>60</v>
      </c>
      <c r="AZ102" s="1">
        <v>80</v>
      </c>
      <c r="BA102" s="1">
        <v>116</v>
      </c>
      <c r="BB102" s="1">
        <v>31317579.999999996</v>
      </c>
      <c r="BC102" s="1">
        <v>38512950</v>
      </c>
      <c r="BD102" s="1">
        <v>52044650.000000007</v>
      </c>
      <c r="BE102" s="1">
        <v>1600</v>
      </c>
      <c r="BF102" s="1">
        <v>1800</v>
      </c>
      <c r="BG102" s="1">
        <v>2200</v>
      </c>
      <c r="BH102" s="1">
        <v>10.930030862031632</v>
      </c>
      <c r="BI102" s="1">
        <v>695.85180390692915</v>
      </c>
      <c r="BJ102" s="1">
        <v>5.8</v>
      </c>
      <c r="BK102" s="1">
        <v>4.8</v>
      </c>
      <c r="BL102" s="1">
        <v>6.5</v>
      </c>
      <c r="BM102" s="1">
        <v>1.4</v>
      </c>
      <c r="BN102" s="1">
        <v>1.47</v>
      </c>
      <c r="BO102" s="1">
        <v>1.55</v>
      </c>
      <c r="BP102" s="1">
        <v>8.75</v>
      </c>
      <c r="BQ102" s="1">
        <v>7.95</v>
      </c>
      <c r="BR102" s="1">
        <v>8.89</v>
      </c>
      <c r="BS102" s="1">
        <v>68</v>
      </c>
      <c r="BT102" s="1">
        <v>79.2</v>
      </c>
      <c r="BU102" s="1">
        <v>111.8</v>
      </c>
      <c r="BV102" s="1">
        <v>10.930030862031632</v>
      </c>
      <c r="BW102" s="1">
        <v>4.0694482427731824</v>
      </c>
      <c r="BX102" s="1">
        <v>36</v>
      </c>
      <c r="BY102" s="1">
        <v>20</v>
      </c>
      <c r="BZ102" s="1">
        <v>0.30900000000000022</v>
      </c>
      <c r="CA102" s="1">
        <v>0.33600000000000024</v>
      </c>
      <c r="CB102" s="1">
        <v>0.34300000000000025</v>
      </c>
    </row>
    <row r="103" spans="1:80">
      <c r="A103" s="1">
        <v>101</v>
      </c>
      <c r="B103" s="1" t="b">
        <v>0</v>
      </c>
      <c r="C103" s="1" t="s">
        <v>52</v>
      </c>
      <c r="D103" s="1">
        <v>0.82113000000000003</v>
      </c>
      <c r="E103" s="1">
        <v>0.45424999999999999</v>
      </c>
      <c r="F103" s="1">
        <v>0.62705</v>
      </c>
      <c r="G103" s="1">
        <v>6</v>
      </c>
      <c r="H103" s="1">
        <v>11</v>
      </c>
      <c r="I103" s="1">
        <v>10</v>
      </c>
      <c r="J103" s="1">
        <v>434.18790959551683</v>
      </c>
      <c r="K103" s="1">
        <v>551.18911241779028</v>
      </c>
      <c r="L103" s="1">
        <v>562.54742792829427</v>
      </c>
      <c r="M103" s="1">
        <v>4.6110200212233927</v>
      </c>
      <c r="N103" s="1">
        <v>4.5548372558781534</v>
      </c>
      <c r="O103" s="1">
        <v>4.5696597899048559</v>
      </c>
      <c r="P103" s="1">
        <v>5.3142147330891498E-4</v>
      </c>
      <c r="Q103" s="1">
        <v>2.5778678838340796E-4</v>
      </c>
      <c r="R103" s="1">
        <v>2.2962833812900367E-4</v>
      </c>
      <c r="S103" s="1">
        <v>0.74201342577630314</v>
      </c>
      <c r="T103" s="1">
        <v>0.77900557904440193</v>
      </c>
      <c r="U103" s="1">
        <v>0.74526337137371301</v>
      </c>
      <c r="V103" s="1">
        <v>7.7</v>
      </c>
      <c r="W103" s="1">
        <v>10.45</v>
      </c>
      <c r="X103" s="1">
        <v>10.75</v>
      </c>
      <c r="Y103" s="1">
        <v>0.31000000000000022</v>
      </c>
      <c r="Z103" s="1">
        <v>0.35100000000000026</v>
      </c>
      <c r="AA103" s="1">
        <v>0.34100000000000025</v>
      </c>
      <c r="AB103" s="1">
        <v>141</v>
      </c>
      <c r="AC103" s="1">
        <v>1.8672853846394828E-4</v>
      </c>
      <c r="AD103" s="1">
        <v>8399129.5863720737</v>
      </c>
      <c r="AE103" s="1">
        <v>11.926818573038537</v>
      </c>
      <c r="AF103" s="1">
        <v>3.8200490495745401</v>
      </c>
      <c r="AG103" s="1">
        <v>2.2492902895969368E-4</v>
      </c>
      <c r="AH103" s="1">
        <v>10117404</v>
      </c>
      <c r="AI103" s="1">
        <v>76647</v>
      </c>
      <c r="AJ103" s="1">
        <v>9.8942969415498169E-2</v>
      </c>
      <c r="AK103" s="1">
        <v>586851.77547115914</v>
      </c>
      <c r="AL103" s="1">
        <v>2616609.7325611576</v>
      </c>
      <c r="AM103" s="1">
        <v>32344</v>
      </c>
      <c r="AN103" s="1">
        <v>47689</v>
      </c>
      <c r="AO103" s="1">
        <v>55735</v>
      </c>
      <c r="AP103" s="1">
        <v>0.9007142857142858</v>
      </c>
      <c r="AQ103" s="1">
        <v>0.9007142857142858</v>
      </c>
      <c r="AR103" s="1">
        <v>0.9007142857142858</v>
      </c>
      <c r="AS103" s="1">
        <v>0.43684210526315792</v>
      </c>
      <c r="AT103" s="1">
        <v>0.58947368421052626</v>
      </c>
      <c r="AU103" s="1">
        <v>0.60526315789473684</v>
      </c>
      <c r="AV103" s="1">
        <v>166</v>
      </c>
      <c r="AW103" s="1">
        <v>224</v>
      </c>
      <c r="AX103" s="1">
        <v>230</v>
      </c>
      <c r="AY103" s="1">
        <v>60</v>
      </c>
      <c r="AZ103" s="1">
        <v>100</v>
      </c>
      <c r="BA103" s="1">
        <v>120</v>
      </c>
      <c r="BB103" s="1">
        <v>31769849.999999996</v>
      </c>
      <c r="BC103" s="1">
        <v>45733800</v>
      </c>
      <c r="BD103" s="1">
        <v>53055660</v>
      </c>
      <c r="BE103" s="1">
        <v>1600</v>
      </c>
      <c r="BF103" s="1">
        <v>1600</v>
      </c>
      <c r="BG103" s="1">
        <v>1800</v>
      </c>
      <c r="BH103" s="1">
        <v>12.026289443731544</v>
      </c>
      <c r="BI103" s="1">
        <v>627.1701609741931</v>
      </c>
      <c r="BJ103" s="1">
        <v>5.5</v>
      </c>
      <c r="BK103" s="1">
        <v>5.84</v>
      </c>
      <c r="BL103" s="1">
        <v>6.4</v>
      </c>
      <c r="BM103" s="1">
        <v>1.44</v>
      </c>
      <c r="BN103" s="1">
        <v>1.59</v>
      </c>
      <c r="BO103" s="1">
        <v>1.59</v>
      </c>
      <c r="BP103" s="1">
        <v>9.34</v>
      </c>
      <c r="BQ103" s="1">
        <v>9.66</v>
      </c>
      <c r="BR103" s="1">
        <v>9.35</v>
      </c>
      <c r="BS103" s="1">
        <v>70</v>
      </c>
      <c r="BT103" s="1">
        <v>95.1</v>
      </c>
      <c r="BU103" s="1">
        <v>121.5</v>
      </c>
      <c r="BV103" s="1">
        <v>12.026289443731544</v>
      </c>
      <c r="BW103" s="1">
        <v>3.8200490495745401</v>
      </c>
      <c r="BX103" s="1">
        <v>20</v>
      </c>
      <c r="BY103" s="1">
        <v>40</v>
      </c>
      <c r="BZ103" s="1">
        <v>0.31000000000000022</v>
      </c>
      <c r="CA103" s="1">
        <v>0.35100000000000026</v>
      </c>
      <c r="CB103" s="1">
        <v>0.34100000000000025</v>
      </c>
    </row>
    <row r="104" spans="1:80">
      <c r="A104" s="1">
        <v>102</v>
      </c>
      <c r="B104" s="1" t="b">
        <v>0</v>
      </c>
      <c r="C104" s="1" t="s">
        <v>52</v>
      </c>
      <c r="D104" s="1">
        <v>0.82543</v>
      </c>
      <c r="E104" s="1">
        <v>0.39783000000000002</v>
      </c>
      <c r="F104" s="1">
        <v>0.45818999999999999</v>
      </c>
      <c r="G104" s="1">
        <v>6</v>
      </c>
      <c r="H104" s="1">
        <v>10</v>
      </c>
      <c r="I104" s="1">
        <v>7</v>
      </c>
      <c r="J104" s="1">
        <v>434.18790959551683</v>
      </c>
      <c r="K104" s="1">
        <v>496.34512719675689</v>
      </c>
      <c r="L104" s="1">
        <v>655.48694341079783</v>
      </c>
      <c r="M104" s="1">
        <v>4.6110200212233927</v>
      </c>
      <c r="N104" s="1">
        <v>4.5682300405660357</v>
      </c>
      <c r="O104" s="1">
        <v>4.560264892130526</v>
      </c>
      <c r="P104" s="1">
        <v>6.7118646803312912E-4</v>
      </c>
      <c r="Q104" s="1">
        <v>3.6529371697495883E-4</v>
      </c>
      <c r="R104" s="1">
        <v>1.9706019895389276E-4</v>
      </c>
      <c r="S104" s="1">
        <v>0.74398139972632671</v>
      </c>
      <c r="T104" s="1">
        <v>0.77298905532677153</v>
      </c>
      <c r="U104" s="1">
        <v>0.78714648853786406</v>
      </c>
      <c r="V104" s="1">
        <v>7.7</v>
      </c>
      <c r="W104" s="1">
        <v>9.1</v>
      </c>
      <c r="X104" s="1">
        <v>13.05</v>
      </c>
      <c r="Y104" s="1">
        <v>0.31000000000000022</v>
      </c>
      <c r="Z104" s="1">
        <v>0.34100000000000025</v>
      </c>
      <c r="AA104" s="1">
        <v>0.34800000000000025</v>
      </c>
      <c r="AB104" s="1">
        <v>127</v>
      </c>
      <c r="AC104" s="1">
        <v>1.9624323239251303E-4</v>
      </c>
      <c r="AD104" s="1">
        <v>8577064.9500456844</v>
      </c>
      <c r="AE104" s="1">
        <v>13.143554025515556</v>
      </c>
      <c r="AF104" s="1">
        <v>4.6490030065826478</v>
      </c>
      <c r="AG104" s="1">
        <v>2.4273326245833951E-4</v>
      </c>
      <c r="AH104" s="1">
        <v>10608972</v>
      </c>
      <c r="AI104" s="1">
        <v>80371</v>
      </c>
      <c r="AJ104" s="1">
        <v>0.1083329809553782</v>
      </c>
      <c r="AK104" s="1">
        <v>543806.80531023326</v>
      </c>
      <c r="AL104" s="1">
        <v>2783781.4227374364</v>
      </c>
      <c r="AM104" s="1">
        <v>32344</v>
      </c>
      <c r="AN104" s="1">
        <v>41649</v>
      </c>
      <c r="AO104" s="1">
        <v>68601</v>
      </c>
      <c r="AP104" s="1">
        <v>0.9007142857142858</v>
      </c>
      <c r="AQ104" s="1">
        <v>0.9007142857142858</v>
      </c>
      <c r="AR104" s="1">
        <v>0.9007142857142858</v>
      </c>
      <c r="AS104" s="1">
        <v>0.43684210526315792</v>
      </c>
      <c r="AT104" s="1">
        <v>0.51578947368421058</v>
      </c>
      <c r="AU104" s="1">
        <v>0.73157894736842111</v>
      </c>
      <c r="AV104" s="1">
        <v>166</v>
      </c>
      <c r="AW104" s="1">
        <v>196</v>
      </c>
      <c r="AX104" s="1">
        <v>278</v>
      </c>
      <c r="AY104" s="1">
        <v>60</v>
      </c>
      <c r="AZ104" s="1">
        <v>84</v>
      </c>
      <c r="BA104" s="1">
        <v>174</v>
      </c>
      <c r="BB104" s="1">
        <v>31769849.999999996</v>
      </c>
      <c r="BC104" s="1">
        <v>40237399.999999993</v>
      </c>
      <c r="BD104" s="1">
        <v>64763719.999999993</v>
      </c>
      <c r="BE104" s="1">
        <v>1600</v>
      </c>
      <c r="BF104" s="1">
        <v>1800</v>
      </c>
      <c r="BG104" s="1">
        <v>1600</v>
      </c>
      <c r="BH104" s="1">
        <v>12.549047954395405</v>
      </c>
      <c r="BI104" s="1">
        <v>741.6460732333253</v>
      </c>
      <c r="BJ104" s="1">
        <v>5.5</v>
      </c>
      <c r="BK104" s="1">
        <v>5.58</v>
      </c>
      <c r="BL104" s="1">
        <v>5.6</v>
      </c>
      <c r="BM104" s="1">
        <v>1.44</v>
      </c>
      <c r="BN104" s="1">
        <v>1.43</v>
      </c>
      <c r="BO104" s="1">
        <v>1.62</v>
      </c>
      <c r="BP104" s="1">
        <v>9.34</v>
      </c>
      <c r="BQ104" s="1">
        <v>9.09</v>
      </c>
      <c r="BR104" s="1">
        <v>9</v>
      </c>
      <c r="BS104" s="1">
        <v>70</v>
      </c>
      <c r="BT104" s="1">
        <v>81.2</v>
      </c>
      <c r="BU104" s="1">
        <v>128</v>
      </c>
      <c r="BV104" s="1">
        <v>12.549047954395405</v>
      </c>
      <c r="BW104" s="1">
        <v>4.6490030065826478</v>
      </c>
      <c r="BX104" s="1">
        <v>90</v>
      </c>
      <c r="BY104" s="1">
        <v>24</v>
      </c>
      <c r="BZ104" s="1">
        <v>0.31000000000000022</v>
      </c>
      <c r="CA104" s="1">
        <v>0.34100000000000025</v>
      </c>
      <c r="CB104" s="1">
        <v>0.34800000000000025</v>
      </c>
    </row>
    <row r="105" spans="1:80">
      <c r="A105" s="1">
        <v>103</v>
      </c>
      <c r="B105" s="1" t="b">
        <v>0</v>
      </c>
      <c r="C105" s="1" t="s">
        <v>52</v>
      </c>
      <c r="D105" s="1">
        <v>0.93940000000000001</v>
      </c>
      <c r="E105" s="1">
        <v>0.55408999999999997</v>
      </c>
      <c r="F105" s="1">
        <v>8.1920000000000007E-2</v>
      </c>
      <c r="G105" s="1">
        <v>7</v>
      </c>
      <c r="H105" s="1">
        <v>14</v>
      </c>
      <c r="I105" s="1">
        <v>2</v>
      </c>
      <c r="J105" s="1">
        <v>459.55923147146609</v>
      </c>
      <c r="K105" s="1">
        <v>551.18911241779028</v>
      </c>
      <c r="L105" s="1">
        <v>496.34512719675689</v>
      </c>
      <c r="M105" s="1">
        <v>4.6122758194035134</v>
      </c>
      <c r="N105" s="1">
        <v>4.5506512781850228</v>
      </c>
      <c r="O105" s="1">
        <v>4.5556065086865107</v>
      </c>
      <c r="P105" s="1">
        <v>4.5197869593135341E-4</v>
      </c>
      <c r="Q105" s="1">
        <v>2.3965179312005963E-4</v>
      </c>
      <c r="R105" s="1">
        <v>3.1883133850729907E-4</v>
      </c>
      <c r="S105" s="1">
        <v>0.77196394197040141</v>
      </c>
      <c r="T105" s="1">
        <v>0.76790770363548988</v>
      </c>
      <c r="U105" s="1">
        <v>0.76889636720543397</v>
      </c>
      <c r="V105" s="1">
        <v>8.25</v>
      </c>
      <c r="W105" s="1">
        <v>10.45</v>
      </c>
      <c r="X105" s="1">
        <v>9.1</v>
      </c>
      <c r="Y105" s="1">
        <v>0.30900000000000022</v>
      </c>
      <c r="Z105" s="1">
        <v>0.35400000000000026</v>
      </c>
      <c r="AA105" s="1">
        <v>0.35100000000000026</v>
      </c>
      <c r="AB105" s="1">
        <v>135</v>
      </c>
      <c r="AC105" s="1">
        <v>1.9682727534879368E-4</v>
      </c>
      <c r="AD105" s="1">
        <v>8008600.9670098908</v>
      </c>
      <c r="AE105" s="1">
        <v>11.971034886713632</v>
      </c>
      <c r="AF105" s="1">
        <v>3.9944656960803369</v>
      </c>
      <c r="AG105" s="1">
        <v>2.3677193230959705E-4</v>
      </c>
      <c r="AH105" s="1">
        <v>9633888</v>
      </c>
      <c r="AI105" s="1">
        <v>72984</v>
      </c>
      <c r="AJ105" s="1">
        <v>0.10530229648388427</v>
      </c>
      <c r="AK105" s="1">
        <v>557498.51222821511</v>
      </c>
      <c r="AL105" s="1">
        <v>2519066.5771493204</v>
      </c>
      <c r="AM105" s="1">
        <v>31847</v>
      </c>
      <c r="AN105" s="1">
        <v>49500</v>
      </c>
      <c r="AO105" s="1">
        <v>59399</v>
      </c>
      <c r="AP105" s="1">
        <v>0.9007142857142858</v>
      </c>
      <c r="AQ105" s="1">
        <v>0.9007142857142858</v>
      </c>
      <c r="AR105" s="1">
        <v>0.9007142857142858</v>
      </c>
      <c r="AS105" s="1">
        <v>0.46842105263157896</v>
      </c>
      <c r="AT105" s="1">
        <v>0.58947368421052626</v>
      </c>
      <c r="AU105" s="1">
        <v>0.51578947368421058</v>
      </c>
      <c r="AV105" s="1">
        <v>178</v>
      </c>
      <c r="AW105" s="1">
        <v>224</v>
      </c>
      <c r="AX105" s="1">
        <v>196</v>
      </c>
      <c r="AY105" s="1">
        <v>60</v>
      </c>
      <c r="AZ105" s="1">
        <v>104</v>
      </c>
      <c r="BA105" s="1">
        <v>112</v>
      </c>
      <c r="BB105" s="1">
        <v>31317579.999999996</v>
      </c>
      <c r="BC105" s="1">
        <v>47381809.999999993</v>
      </c>
      <c r="BD105" s="1">
        <v>56389900</v>
      </c>
      <c r="BE105" s="1">
        <v>1600</v>
      </c>
      <c r="BF105" s="1">
        <v>1900</v>
      </c>
      <c r="BG105" s="1">
        <v>2200</v>
      </c>
      <c r="BH105" s="1">
        <v>12.836650073132899</v>
      </c>
      <c r="BI105" s="1">
        <v>593.22976704138978</v>
      </c>
      <c r="BJ105" s="1">
        <v>5.8</v>
      </c>
      <c r="BK105" s="1">
        <v>5.47</v>
      </c>
      <c r="BL105" s="1">
        <v>6.2</v>
      </c>
      <c r="BM105" s="1">
        <v>1.4</v>
      </c>
      <c r="BN105" s="1">
        <v>1.55</v>
      </c>
      <c r="BO105" s="1">
        <v>1.65</v>
      </c>
      <c r="BP105" s="1">
        <v>8.75</v>
      </c>
      <c r="BQ105" s="1">
        <v>8.43</v>
      </c>
      <c r="BR105" s="1">
        <v>8.76</v>
      </c>
      <c r="BS105" s="1">
        <v>68</v>
      </c>
      <c r="BT105" s="1">
        <v>100</v>
      </c>
      <c r="BU105" s="1">
        <v>120</v>
      </c>
      <c r="BV105" s="1">
        <v>12.836650073132899</v>
      </c>
      <c r="BW105" s="1">
        <v>3.9944656960803369</v>
      </c>
      <c r="BX105" s="1">
        <v>8</v>
      </c>
      <c r="BY105" s="1">
        <v>44</v>
      </c>
      <c r="BZ105" s="1">
        <v>0.30900000000000022</v>
      </c>
      <c r="CA105" s="1">
        <v>0.35400000000000026</v>
      </c>
      <c r="CB105" s="1">
        <v>0.35100000000000026</v>
      </c>
    </row>
    <row r="106" spans="1:80">
      <c r="A106" s="1">
        <v>104</v>
      </c>
      <c r="B106" s="1" t="b">
        <v>0</v>
      </c>
      <c r="C106" s="1" t="s">
        <v>52</v>
      </c>
      <c r="D106" s="1">
        <v>0.76756999999999997</v>
      </c>
      <c r="E106" s="1">
        <v>0.32534999999999997</v>
      </c>
      <c r="F106" s="1">
        <v>0.61467000000000005</v>
      </c>
      <c r="G106" s="1">
        <v>6</v>
      </c>
      <c r="H106" s="1">
        <v>8</v>
      </c>
      <c r="I106" s="1">
        <v>10</v>
      </c>
      <c r="J106" s="1">
        <v>434.18790959551683</v>
      </c>
      <c r="K106" s="1">
        <v>496.34512719675689</v>
      </c>
      <c r="L106" s="1">
        <v>566.35099950401445</v>
      </c>
      <c r="M106" s="1">
        <v>4.6110200212233927</v>
      </c>
      <c r="N106" s="1">
        <v>4.5735241744558648</v>
      </c>
      <c r="O106" s="1">
        <v>4.5696597899048559</v>
      </c>
      <c r="P106" s="1">
        <v>4.7691260198587956E-4</v>
      </c>
      <c r="Q106" s="1">
        <v>2.9083445851631857E-4</v>
      </c>
      <c r="R106" s="1">
        <v>2.0648967954851847E-4</v>
      </c>
      <c r="S106" s="1">
        <v>0.74486060475612303</v>
      </c>
      <c r="T106" s="1">
        <v>0.78296151598076602</v>
      </c>
      <c r="U106" s="1">
        <v>0.74452104502219207</v>
      </c>
      <c r="V106" s="1">
        <v>7.7</v>
      </c>
      <c r="W106" s="1">
        <v>9.1</v>
      </c>
      <c r="X106" s="1">
        <v>10.85</v>
      </c>
      <c r="Y106" s="1">
        <v>0.31000000000000022</v>
      </c>
      <c r="Z106" s="1">
        <v>0.33800000000000024</v>
      </c>
      <c r="AA106" s="1">
        <v>0.34100000000000025</v>
      </c>
      <c r="AB106" s="1">
        <v>145</v>
      </c>
      <c r="AC106" s="1">
        <v>1.8163727418043509E-4</v>
      </c>
      <c r="AD106" s="1">
        <v>8190775.6136290561</v>
      </c>
      <c r="AE106" s="1">
        <v>11.510051336023873</v>
      </c>
      <c r="AF106" s="1">
        <v>4.0953627784023237</v>
      </c>
      <c r="AG106" s="1">
        <v>2.2259090196445833E-4</v>
      </c>
      <c r="AH106" s="1">
        <v>10037544</v>
      </c>
      <c r="AI106" s="1">
        <v>76042</v>
      </c>
      <c r="AJ106" s="1">
        <v>9.6361237372444952E-2</v>
      </c>
      <c r="AK106" s="1">
        <v>593016.15131186624</v>
      </c>
      <c r="AL106" s="1">
        <v>2554776.1280200109</v>
      </c>
      <c r="AM106" s="1">
        <v>32344</v>
      </c>
      <c r="AN106" s="1">
        <v>40300</v>
      </c>
      <c r="AO106" s="1">
        <v>55735</v>
      </c>
      <c r="AP106" s="1">
        <v>0.9007142857142858</v>
      </c>
      <c r="AQ106" s="1">
        <v>0.9007142857142858</v>
      </c>
      <c r="AR106" s="1">
        <v>0.9007142857142858</v>
      </c>
      <c r="AS106" s="1">
        <v>0.43684210526315792</v>
      </c>
      <c r="AT106" s="1">
        <v>0.51578947368421058</v>
      </c>
      <c r="AU106" s="1">
        <v>0.61052631578947369</v>
      </c>
      <c r="AV106" s="1">
        <v>166</v>
      </c>
      <c r="AW106" s="1">
        <v>196</v>
      </c>
      <c r="AX106" s="1">
        <v>232</v>
      </c>
      <c r="AY106" s="1">
        <v>60</v>
      </c>
      <c r="AZ106" s="1">
        <v>80</v>
      </c>
      <c r="BA106" s="1">
        <v>120</v>
      </c>
      <c r="BB106" s="1">
        <v>31769849.999999996</v>
      </c>
      <c r="BC106" s="1">
        <v>39009809.999999993</v>
      </c>
      <c r="BD106" s="1">
        <v>53055660</v>
      </c>
      <c r="BE106" s="1">
        <v>1600</v>
      </c>
      <c r="BF106" s="1">
        <v>1800</v>
      </c>
      <c r="BG106" s="1">
        <v>1800</v>
      </c>
      <c r="BH106" s="1">
        <v>11.093687783247386</v>
      </c>
      <c r="BI106" s="1">
        <v>674.07046102539459</v>
      </c>
      <c r="BJ106" s="1">
        <v>5.5</v>
      </c>
      <c r="BK106" s="1">
        <v>5.5</v>
      </c>
      <c r="BL106" s="1">
        <v>6.4</v>
      </c>
      <c r="BM106" s="1">
        <v>1.44</v>
      </c>
      <c r="BN106" s="1">
        <v>1.47</v>
      </c>
      <c r="BO106" s="1">
        <v>1.59</v>
      </c>
      <c r="BP106" s="1">
        <v>9.34</v>
      </c>
      <c r="BQ106" s="1">
        <v>9.15</v>
      </c>
      <c r="BR106" s="1">
        <v>9.35</v>
      </c>
      <c r="BS106" s="1">
        <v>70</v>
      </c>
      <c r="BT106" s="1">
        <v>79.2</v>
      </c>
      <c r="BU106" s="1">
        <v>121.5</v>
      </c>
      <c r="BV106" s="1">
        <v>11.093687783247386</v>
      </c>
      <c r="BW106" s="1">
        <v>4.0953627784023237</v>
      </c>
      <c r="BX106" s="1">
        <v>40</v>
      </c>
      <c r="BY106" s="1">
        <v>20</v>
      </c>
      <c r="BZ106" s="1">
        <v>0.31000000000000022</v>
      </c>
      <c r="CA106" s="1">
        <v>0.33800000000000024</v>
      </c>
      <c r="CB106" s="1">
        <v>0.34100000000000025</v>
      </c>
    </row>
    <row r="107" spans="1:80">
      <c r="A107" s="1">
        <v>105</v>
      </c>
      <c r="B107" s="1" t="b">
        <v>0</v>
      </c>
      <c r="C107" s="1" t="s">
        <v>52</v>
      </c>
      <c r="D107" s="1">
        <v>0.82226999999999995</v>
      </c>
      <c r="E107" s="1">
        <v>0.58101000000000003</v>
      </c>
      <c r="F107" s="1">
        <v>0.54774</v>
      </c>
      <c r="G107" s="1">
        <v>6</v>
      </c>
      <c r="H107" s="1">
        <v>14</v>
      </c>
      <c r="I107" s="1">
        <v>9</v>
      </c>
      <c r="J107" s="1">
        <v>434.18790959551683</v>
      </c>
      <c r="K107" s="1">
        <v>551.18911241779028</v>
      </c>
      <c r="L107" s="1">
        <v>573.998032114485</v>
      </c>
      <c r="M107" s="1">
        <v>4.6110200212233927</v>
      </c>
      <c r="N107" s="1">
        <v>4.5506512781850228</v>
      </c>
      <c r="O107" s="1">
        <v>4.5672596776334693</v>
      </c>
      <c r="P107" s="1">
        <v>5.3142147330891498E-4</v>
      </c>
      <c r="Q107" s="1">
        <v>2.4533248140019132E-4</v>
      </c>
      <c r="R107" s="1">
        <v>2.210971238045679E-4</v>
      </c>
      <c r="S107" s="1">
        <v>0.74201342577630314</v>
      </c>
      <c r="T107" s="1">
        <v>0.76826483830365988</v>
      </c>
      <c r="U107" s="1">
        <v>0.76633276581234777</v>
      </c>
      <c r="V107" s="1">
        <v>7.7</v>
      </c>
      <c r="W107" s="1">
        <v>10.45</v>
      </c>
      <c r="X107" s="1">
        <v>11</v>
      </c>
      <c r="Y107" s="1">
        <v>0.31000000000000022</v>
      </c>
      <c r="Z107" s="1">
        <v>0.35400000000000026</v>
      </c>
      <c r="AA107" s="1">
        <v>0.34300000000000025</v>
      </c>
      <c r="AB107" s="1">
        <v>143</v>
      </c>
      <c r="AC107" s="1">
        <v>1.8157061778526753E-4</v>
      </c>
      <c r="AD107" s="1">
        <v>8464280.1573530994</v>
      </c>
      <c r="AE107" s="1">
        <v>11.815859261224441</v>
      </c>
      <c r="AF107" s="1">
        <v>3.9550620191718009</v>
      </c>
      <c r="AG107" s="1">
        <v>2.2112123797698554E-4</v>
      </c>
      <c r="AH107" s="1">
        <v>10308012</v>
      </c>
      <c r="AI107" s="1">
        <v>78091</v>
      </c>
      <c r="AJ107" s="1">
        <v>9.5566402924301699E-2</v>
      </c>
      <c r="AK107" s="1">
        <v>596957.58402790176</v>
      </c>
      <c r="AL107" s="1">
        <v>2619269.1422918905</v>
      </c>
      <c r="AM107" s="1">
        <v>32344</v>
      </c>
      <c r="AN107" s="1">
        <v>49500</v>
      </c>
      <c r="AO107" s="1">
        <v>54624</v>
      </c>
      <c r="AP107" s="1">
        <v>0.9007142857142858</v>
      </c>
      <c r="AQ107" s="1">
        <v>0.9007142857142858</v>
      </c>
      <c r="AR107" s="1">
        <v>0.9007142857142858</v>
      </c>
      <c r="AS107" s="1">
        <v>0.43684210526315792</v>
      </c>
      <c r="AT107" s="1">
        <v>0.58947368421052626</v>
      </c>
      <c r="AU107" s="1">
        <v>0.62105263157894741</v>
      </c>
      <c r="AV107" s="1">
        <v>166</v>
      </c>
      <c r="AW107" s="1">
        <v>224</v>
      </c>
      <c r="AX107" s="1">
        <v>236</v>
      </c>
      <c r="AY107" s="1">
        <v>60</v>
      </c>
      <c r="AZ107" s="1">
        <v>104</v>
      </c>
      <c r="BA107" s="1">
        <v>116</v>
      </c>
      <c r="BB107" s="1">
        <v>31769849.999999996</v>
      </c>
      <c r="BC107" s="1">
        <v>47381809.999999993</v>
      </c>
      <c r="BD107" s="1">
        <v>52044650.000000007</v>
      </c>
      <c r="BE107" s="1">
        <v>1600</v>
      </c>
      <c r="BF107" s="1">
        <v>1900</v>
      </c>
      <c r="BG107" s="1">
        <v>2200</v>
      </c>
      <c r="BH107" s="1">
        <v>12.229001620381935</v>
      </c>
      <c r="BI107" s="1">
        <v>672.96212256611875</v>
      </c>
      <c r="BJ107" s="1">
        <v>5.5</v>
      </c>
      <c r="BK107" s="1">
        <v>5.47</v>
      </c>
      <c r="BL107" s="1">
        <v>6.5</v>
      </c>
      <c r="BM107" s="1">
        <v>1.44</v>
      </c>
      <c r="BN107" s="1">
        <v>1.55</v>
      </c>
      <c r="BO107" s="1">
        <v>1.55</v>
      </c>
      <c r="BP107" s="1">
        <v>9.34</v>
      </c>
      <c r="BQ107" s="1">
        <v>8.43</v>
      </c>
      <c r="BR107" s="1">
        <v>8.89</v>
      </c>
      <c r="BS107" s="1">
        <v>70</v>
      </c>
      <c r="BT107" s="1">
        <v>100</v>
      </c>
      <c r="BU107" s="1">
        <v>111.8</v>
      </c>
      <c r="BV107" s="1">
        <v>12.229001620381935</v>
      </c>
      <c r="BW107" s="1">
        <v>3.9550620191718009</v>
      </c>
      <c r="BX107" s="1">
        <v>12</v>
      </c>
      <c r="BY107" s="1">
        <v>44</v>
      </c>
      <c r="BZ107" s="1">
        <v>0.31000000000000022</v>
      </c>
      <c r="CA107" s="1">
        <v>0.35400000000000026</v>
      </c>
      <c r="CB107" s="1">
        <v>0.34300000000000025</v>
      </c>
    </row>
    <row r="108" spans="1:80">
      <c r="A108" s="1">
        <v>106</v>
      </c>
      <c r="B108" s="1" t="b">
        <v>0</v>
      </c>
      <c r="C108" s="1" t="s">
        <v>52</v>
      </c>
      <c r="D108" s="1">
        <v>0.71043999999999996</v>
      </c>
      <c r="E108" s="1">
        <v>0.52410000000000001</v>
      </c>
      <c r="F108" s="1">
        <v>0.56911</v>
      </c>
      <c r="G108" s="1">
        <v>5</v>
      </c>
      <c r="H108" s="1">
        <v>13</v>
      </c>
      <c r="I108" s="1">
        <v>9</v>
      </c>
      <c r="J108" s="1">
        <v>447.06094882436446</v>
      </c>
      <c r="K108" s="1">
        <v>547.46772780685649</v>
      </c>
      <c r="L108" s="1">
        <v>577.79868081636744</v>
      </c>
      <c r="M108" s="1">
        <v>4.6184746332476987</v>
      </c>
      <c r="N108" s="1">
        <v>4.5669877904647587</v>
      </c>
      <c r="O108" s="1">
        <v>4.5672596776334693</v>
      </c>
      <c r="P108" s="1">
        <v>4.6305622828282189E-4</v>
      </c>
      <c r="Q108" s="1">
        <v>2.3607097756292878E-4</v>
      </c>
      <c r="R108" s="1">
        <v>2.0478233241381054E-4</v>
      </c>
      <c r="S108" s="1">
        <v>0.73963495374883603</v>
      </c>
      <c r="T108" s="1">
        <v>0.76617972741035167</v>
      </c>
      <c r="U108" s="1">
        <v>0.76586196298092368</v>
      </c>
      <c r="V108" s="1">
        <v>8</v>
      </c>
      <c r="W108" s="1">
        <v>10.35</v>
      </c>
      <c r="X108" s="1">
        <v>11.1</v>
      </c>
      <c r="Y108" s="1">
        <v>0.30500000000000022</v>
      </c>
      <c r="Z108" s="1">
        <v>0.34200000000000025</v>
      </c>
      <c r="AA108" s="1">
        <v>0.34300000000000025</v>
      </c>
      <c r="AB108" s="1">
        <v>152</v>
      </c>
      <c r="AC108" s="1">
        <v>1.6956630677699897E-4</v>
      </c>
      <c r="AD108" s="1">
        <v>8558754.8027256392</v>
      </c>
      <c r="AE108" s="1">
        <v>11.203245888756323</v>
      </c>
      <c r="AF108" s="1">
        <v>3.7776255275819794</v>
      </c>
      <c r="AG108" s="1">
        <v>2.0734256205281876E-4</v>
      </c>
      <c r="AH108" s="1">
        <v>10465488</v>
      </c>
      <c r="AI108" s="1">
        <v>79284</v>
      </c>
      <c r="AJ108" s="1">
        <v>8.8889296207902715E-2</v>
      </c>
      <c r="AK108" s="1">
        <v>636627.6112975498</v>
      </c>
      <c r="AL108" s="1">
        <v>2637855.0026275953</v>
      </c>
      <c r="AM108" s="1">
        <v>31390</v>
      </c>
      <c r="AN108" s="1">
        <v>42454</v>
      </c>
      <c r="AO108" s="1">
        <v>54624</v>
      </c>
      <c r="AP108" s="1">
        <v>0.9007142857142858</v>
      </c>
      <c r="AQ108" s="1">
        <v>0.9007142857142858</v>
      </c>
      <c r="AR108" s="1">
        <v>0.9007142857142858</v>
      </c>
      <c r="AS108" s="1">
        <v>0.45263157894736844</v>
      </c>
      <c r="AT108" s="1">
        <v>0.58421052631578951</v>
      </c>
      <c r="AU108" s="1">
        <v>0.62631578947368416</v>
      </c>
      <c r="AV108" s="1">
        <v>172</v>
      </c>
      <c r="AW108" s="1">
        <v>222</v>
      </c>
      <c r="AX108" s="1">
        <v>238</v>
      </c>
      <c r="AY108" s="1">
        <v>60</v>
      </c>
      <c r="AZ108" s="1">
        <v>90</v>
      </c>
      <c r="BA108" s="1">
        <v>116</v>
      </c>
      <c r="BB108" s="1">
        <v>30901709.999999989</v>
      </c>
      <c r="BC108" s="1">
        <v>40969949.999999993</v>
      </c>
      <c r="BD108" s="1">
        <v>52044650.000000007</v>
      </c>
      <c r="BE108" s="1">
        <v>1600</v>
      </c>
      <c r="BF108" s="1">
        <v>1900</v>
      </c>
      <c r="BG108" s="1">
        <v>2200</v>
      </c>
      <c r="BH108" s="1">
        <v>11.188055710619508</v>
      </c>
      <c r="BI108" s="1">
        <v>695.95761700514174</v>
      </c>
      <c r="BJ108" s="1">
        <v>5.9</v>
      </c>
      <c r="BK108" s="1">
        <v>6.4</v>
      </c>
      <c r="BL108" s="1">
        <v>6.5</v>
      </c>
      <c r="BM108" s="1">
        <v>1.47</v>
      </c>
      <c r="BN108" s="1">
        <v>1.46</v>
      </c>
      <c r="BO108" s="1">
        <v>1.55</v>
      </c>
      <c r="BP108" s="1">
        <v>9.34</v>
      </c>
      <c r="BQ108" s="1">
        <v>8.17</v>
      </c>
      <c r="BR108" s="1">
        <v>8.89</v>
      </c>
      <c r="BS108" s="1">
        <v>70</v>
      </c>
      <c r="BT108" s="1">
        <v>84.5</v>
      </c>
      <c r="BU108" s="1">
        <v>111.8</v>
      </c>
      <c r="BV108" s="1">
        <v>11.188055710619508</v>
      </c>
      <c r="BW108" s="1">
        <v>3.7776255275819794</v>
      </c>
      <c r="BX108" s="1">
        <v>26</v>
      </c>
      <c r="BY108" s="1">
        <v>30</v>
      </c>
      <c r="BZ108" s="1">
        <v>0.30500000000000022</v>
      </c>
      <c r="CA108" s="1">
        <v>0.34200000000000025</v>
      </c>
      <c r="CB108" s="1">
        <v>0.34300000000000025</v>
      </c>
    </row>
    <row r="109" spans="1:80">
      <c r="A109" s="1">
        <v>108</v>
      </c>
      <c r="B109" s="1" t="b">
        <v>0</v>
      </c>
      <c r="C109" s="1" t="s">
        <v>52</v>
      </c>
      <c r="D109" s="1">
        <v>0.77112000000000003</v>
      </c>
      <c r="E109" s="1">
        <v>1.6000000000000001E-4</v>
      </c>
      <c r="F109" s="1">
        <v>1.0000000000000001E-5</v>
      </c>
      <c r="G109" s="1">
        <v>6</v>
      </c>
      <c r="H109" s="1">
        <v>1</v>
      </c>
      <c r="I109" s="1">
        <v>1</v>
      </c>
      <c r="J109" s="1">
        <v>434.18790959551683</v>
      </c>
      <c r="K109" s="1">
        <v>447.06094882436446</v>
      </c>
      <c r="L109" s="1">
        <v>547.46772780685649</v>
      </c>
      <c r="M109" s="1">
        <v>4.6110200212233927</v>
      </c>
      <c r="N109" s="1">
        <v>4.5808659521911137</v>
      </c>
      <c r="O109" s="1">
        <v>4.5668557438122468</v>
      </c>
      <c r="P109" s="1">
        <v>4.4833519818431554E-4</v>
      </c>
      <c r="Q109" s="1">
        <v>3.5762583304760993E-4</v>
      </c>
      <c r="R109" s="1">
        <v>2.2391599996973038E-4</v>
      </c>
      <c r="S109" s="1">
        <v>0.74689342233482836</v>
      </c>
      <c r="T109" s="1">
        <v>0.72054754041473623</v>
      </c>
      <c r="U109" s="1">
        <v>0.73068098999154352</v>
      </c>
      <c r="V109" s="1">
        <v>7.7</v>
      </c>
      <c r="W109" s="1">
        <v>8</v>
      </c>
      <c r="X109" s="1">
        <v>10.35</v>
      </c>
      <c r="Y109" s="1">
        <v>0.31000000000000022</v>
      </c>
      <c r="Z109" s="1">
        <v>0.33200000000000024</v>
      </c>
      <c r="AA109" s="1">
        <v>0.34300000000000025</v>
      </c>
      <c r="AB109" s="1">
        <v>137</v>
      </c>
      <c r="AC109" s="1">
        <v>1.9804775668026646E-4</v>
      </c>
      <c r="AD109" s="1">
        <v>7728745.2217330849</v>
      </c>
      <c r="AE109" s="1">
        <v>11.814043805369593</v>
      </c>
      <c r="AF109" s="1">
        <v>4.4080103028235627</v>
      </c>
      <c r="AG109" s="1">
        <v>2.4212785970850208E-4</v>
      </c>
      <c r="AH109" s="1">
        <v>9448956.0000000019</v>
      </c>
      <c r="AI109" s="1">
        <v>71583</v>
      </c>
      <c r="AJ109" s="1">
        <v>0.10560258414055396</v>
      </c>
      <c r="AK109" s="1">
        <v>545166.508963136</v>
      </c>
      <c r="AL109" s="1">
        <v>2422947.6885543587</v>
      </c>
      <c r="AM109" s="1">
        <v>32344</v>
      </c>
      <c r="AN109" s="1">
        <v>39512</v>
      </c>
      <c r="AO109" s="1">
        <v>55196</v>
      </c>
      <c r="AP109" s="1">
        <v>0.9007142857142858</v>
      </c>
      <c r="AQ109" s="1">
        <v>0.9007142857142858</v>
      </c>
      <c r="AR109" s="1">
        <v>0.9007142857142858</v>
      </c>
      <c r="AS109" s="1">
        <v>0.43684210526315792</v>
      </c>
      <c r="AT109" s="1">
        <v>0.45263157894736844</v>
      </c>
      <c r="AU109" s="1">
        <v>0.58421052631578951</v>
      </c>
      <c r="AV109" s="1">
        <v>166</v>
      </c>
      <c r="AW109" s="1">
        <v>172</v>
      </c>
      <c r="AX109" s="1">
        <v>222</v>
      </c>
      <c r="AY109" s="1">
        <v>60</v>
      </c>
      <c r="AZ109" s="1">
        <v>77</v>
      </c>
      <c r="BA109" s="1">
        <v>116</v>
      </c>
      <c r="BB109" s="1">
        <v>31769849.999999996</v>
      </c>
      <c r="BC109" s="1">
        <v>38292730</v>
      </c>
      <c r="BD109" s="1">
        <v>52565170</v>
      </c>
      <c r="BE109" s="1">
        <v>1600</v>
      </c>
      <c r="BF109" s="1">
        <v>1700</v>
      </c>
      <c r="BG109" s="1">
        <v>1900</v>
      </c>
      <c r="BH109" s="1">
        <v>10.935485053489193</v>
      </c>
      <c r="BI109" s="1">
        <v>627.8769340674246</v>
      </c>
      <c r="BJ109" s="1">
        <v>5.5</v>
      </c>
      <c r="BK109" s="1">
        <v>4.92</v>
      </c>
      <c r="BL109" s="1">
        <v>5.51</v>
      </c>
      <c r="BM109" s="1">
        <v>1.44</v>
      </c>
      <c r="BN109" s="1">
        <v>1.34</v>
      </c>
      <c r="BO109" s="1">
        <v>1.52</v>
      </c>
      <c r="BP109" s="1">
        <v>9.34</v>
      </c>
      <c r="BQ109" s="1">
        <v>8.25</v>
      </c>
      <c r="BR109" s="1">
        <v>9.0399999999999991</v>
      </c>
      <c r="BS109" s="1">
        <v>70</v>
      </c>
      <c r="BT109" s="1">
        <v>91.5</v>
      </c>
      <c r="BU109" s="1">
        <v>116.7</v>
      </c>
      <c r="BV109" s="1">
        <v>10.935485053489193</v>
      </c>
      <c r="BW109" s="1">
        <v>4.4080103028235627</v>
      </c>
      <c r="BX109" s="1">
        <v>39</v>
      </c>
      <c r="BY109" s="1">
        <v>17</v>
      </c>
      <c r="BZ109" s="1">
        <v>0.31000000000000022</v>
      </c>
      <c r="CA109" s="1">
        <v>0.33200000000000024</v>
      </c>
      <c r="CB109" s="1">
        <v>0.34300000000000025</v>
      </c>
    </row>
    <row r="110" spans="1:80">
      <c r="A110" s="1">
        <v>109</v>
      </c>
      <c r="B110" s="1" t="b">
        <v>0</v>
      </c>
      <c r="C110" s="1" t="s">
        <v>52</v>
      </c>
      <c r="D110" s="1">
        <v>0.68210999999999999</v>
      </c>
      <c r="E110" s="1">
        <v>0.45594000000000001</v>
      </c>
      <c r="F110" s="1">
        <v>0.42853999999999998</v>
      </c>
      <c r="G110" s="1">
        <v>5</v>
      </c>
      <c r="H110" s="1">
        <v>11</v>
      </c>
      <c r="I110" s="1">
        <v>7</v>
      </c>
      <c r="J110" s="1">
        <v>444.62826067115719</v>
      </c>
      <c r="K110" s="1">
        <v>550.26433467518507</v>
      </c>
      <c r="L110" s="1">
        <v>651.31731667389738</v>
      </c>
      <c r="M110" s="1">
        <v>4.6184746332476987</v>
      </c>
      <c r="N110" s="1">
        <v>4.5548372558781534</v>
      </c>
      <c r="O110" s="1">
        <v>4.560264892130526</v>
      </c>
      <c r="P110" s="1">
        <v>5.7884768416025076E-4</v>
      </c>
      <c r="Q110" s="1">
        <v>3.3277740974242936E-4</v>
      </c>
      <c r="R110" s="1">
        <v>2.151876684249E-4</v>
      </c>
      <c r="S110" s="1">
        <v>0.74042955180377523</v>
      </c>
      <c r="T110" s="1">
        <v>0.77748336353327796</v>
      </c>
      <c r="U110" s="1">
        <v>0.7869868782797711</v>
      </c>
      <c r="V110" s="1">
        <v>7.95</v>
      </c>
      <c r="W110" s="1">
        <v>10.4</v>
      </c>
      <c r="X110" s="1">
        <v>12.9</v>
      </c>
      <c r="Y110" s="1">
        <v>0.30500000000000022</v>
      </c>
      <c r="Z110" s="1">
        <v>0.35100000000000026</v>
      </c>
      <c r="AA110" s="1">
        <v>0.34800000000000025</v>
      </c>
      <c r="AB110" s="1">
        <v>128</v>
      </c>
      <c r="AC110" s="1">
        <v>1.9580559457226015E-4</v>
      </c>
      <c r="AD110" s="1">
        <v>8705809.6525091901</v>
      </c>
      <c r="AE110" s="1">
        <v>13.14198199370367</v>
      </c>
      <c r="AF110" s="1">
        <v>4.3309436756580855</v>
      </c>
      <c r="AG110" s="1">
        <v>2.39115031328841E-4</v>
      </c>
      <c r="AH110" s="1">
        <v>10631412</v>
      </c>
      <c r="AI110" s="1">
        <v>80541</v>
      </c>
      <c r="AJ110" s="1">
        <v>0.10756912123313979</v>
      </c>
      <c r="AK110" s="1">
        <v>552035.55906306906</v>
      </c>
      <c r="AL110" s="1">
        <v>2811914.5585659752</v>
      </c>
      <c r="AM110" s="1">
        <v>31390</v>
      </c>
      <c r="AN110" s="1">
        <v>47689</v>
      </c>
      <c r="AO110" s="1">
        <v>68601</v>
      </c>
      <c r="AP110" s="1">
        <v>0.9007142857142858</v>
      </c>
      <c r="AQ110" s="1">
        <v>0.9007142857142858</v>
      </c>
      <c r="AR110" s="1">
        <v>0.9007142857142858</v>
      </c>
      <c r="AS110" s="1">
        <v>0.44736842105263158</v>
      </c>
      <c r="AT110" s="1">
        <v>0.58421052631578951</v>
      </c>
      <c r="AU110" s="1">
        <v>0.72105263157894739</v>
      </c>
      <c r="AV110" s="1">
        <v>170</v>
      </c>
      <c r="AW110" s="1">
        <v>222</v>
      </c>
      <c r="AX110" s="1">
        <v>274</v>
      </c>
      <c r="AY110" s="1">
        <v>60</v>
      </c>
      <c r="AZ110" s="1">
        <v>100</v>
      </c>
      <c r="BA110" s="1">
        <v>174</v>
      </c>
      <c r="BB110" s="1">
        <v>30901709.999999989</v>
      </c>
      <c r="BC110" s="1">
        <v>45733800</v>
      </c>
      <c r="BD110" s="1">
        <v>64763719.999999993</v>
      </c>
      <c r="BE110" s="1">
        <v>1600</v>
      </c>
      <c r="BF110" s="1">
        <v>1600</v>
      </c>
      <c r="BG110" s="1">
        <v>1600</v>
      </c>
      <c r="BH110" s="1">
        <v>13.140410572061572</v>
      </c>
      <c r="BI110" s="1">
        <v>702.8448568341455</v>
      </c>
      <c r="BJ110" s="1">
        <v>5.9</v>
      </c>
      <c r="BK110" s="1">
        <v>5.84</v>
      </c>
      <c r="BL110" s="1">
        <v>5.6</v>
      </c>
      <c r="BM110" s="1">
        <v>1.47</v>
      </c>
      <c r="BN110" s="1">
        <v>1.59</v>
      </c>
      <c r="BO110" s="1">
        <v>1.62</v>
      </c>
      <c r="BP110" s="1">
        <v>9.34</v>
      </c>
      <c r="BQ110" s="1">
        <v>9.66</v>
      </c>
      <c r="BR110" s="1">
        <v>9</v>
      </c>
      <c r="BS110" s="1">
        <v>70</v>
      </c>
      <c r="BT110" s="1">
        <v>95.1</v>
      </c>
      <c r="BU110" s="1">
        <v>128</v>
      </c>
      <c r="BV110" s="1">
        <v>13.140410572061572</v>
      </c>
      <c r="BW110" s="1">
        <v>4.3309436756580855</v>
      </c>
      <c r="BX110" s="1">
        <v>74</v>
      </c>
      <c r="BY110" s="1">
        <v>40</v>
      </c>
      <c r="BZ110" s="1">
        <v>0.30500000000000022</v>
      </c>
      <c r="CA110" s="1">
        <v>0.35100000000000026</v>
      </c>
      <c r="CB110" s="1">
        <v>0.34800000000000025</v>
      </c>
    </row>
    <row r="111" spans="1:80">
      <c r="A111" s="1">
        <v>110</v>
      </c>
      <c r="B111" s="1" t="b">
        <v>0</v>
      </c>
      <c r="C111" s="1" t="s">
        <v>52</v>
      </c>
      <c r="D111" s="1">
        <v>0.70367000000000002</v>
      </c>
      <c r="E111" s="1">
        <v>0.47874</v>
      </c>
      <c r="F111" s="1">
        <v>0.44900000000000001</v>
      </c>
      <c r="G111" s="1">
        <v>5</v>
      </c>
      <c r="H111" s="1">
        <v>12</v>
      </c>
      <c r="I111" s="1">
        <v>7</v>
      </c>
      <c r="J111" s="1">
        <v>444.62826067115719</v>
      </c>
      <c r="K111" s="1">
        <v>546.50071222467375</v>
      </c>
      <c r="L111" s="1">
        <v>651.31731667389738</v>
      </c>
      <c r="M111" s="1">
        <v>4.6184746332476987</v>
      </c>
      <c r="N111" s="1">
        <v>4.5502803747769036</v>
      </c>
      <c r="O111" s="1">
        <v>4.560264892130526</v>
      </c>
      <c r="P111" s="1">
        <v>6.0211777927834985E-4</v>
      </c>
      <c r="Q111" s="1">
        <v>3.4434673894160678E-4</v>
      </c>
      <c r="R111" s="1">
        <v>2.1930966321355287E-4</v>
      </c>
      <c r="S111" s="1">
        <v>0.74097259473454158</v>
      </c>
      <c r="T111" s="1">
        <v>0.75190003112632242</v>
      </c>
      <c r="U111" s="1">
        <v>0.787044043414312</v>
      </c>
      <c r="V111" s="1">
        <v>7.95</v>
      </c>
      <c r="W111" s="1">
        <v>10.3</v>
      </c>
      <c r="X111" s="1">
        <v>12.9</v>
      </c>
      <c r="Y111" s="1">
        <v>0.30500000000000022</v>
      </c>
      <c r="Z111" s="1">
        <v>0.35500000000000026</v>
      </c>
      <c r="AA111" s="1">
        <v>0.34800000000000025</v>
      </c>
      <c r="AB111" s="1">
        <v>125</v>
      </c>
      <c r="AC111" s="1">
        <v>2.0120784209960602E-4</v>
      </c>
      <c r="AD111" s="1">
        <v>8609118.5919956118</v>
      </c>
      <c r="AE111" s="1">
        <v>13.41100569554399</v>
      </c>
      <c r="AF111" s="1">
        <v>4.5542540006786849</v>
      </c>
      <c r="AG111" s="1">
        <v>2.4675038210639287E-4</v>
      </c>
      <c r="AH111" s="1">
        <v>10557756</v>
      </c>
      <c r="AI111" s="1">
        <v>79983</v>
      </c>
      <c r="AJ111" s="1">
        <v>0.11087420131249102</v>
      </c>
      <c r="AK111" s="1">
        <v>534953.57888882526</v>
      </c>
      <c r="AL111" s="1">
        <v>2789168.2952269483</v>
      </c>
      <c r="AM111" s="1">
        <v>31390</v>
      </c>
      <c r="AN111" s="1">
        <v>49229</v>
      </c>
      <c r="AO111" s="1">
        <v>68601</v>
      </c>
      <c r="AP111" s="1">
        <v>0.9007142857142858</v>
      </c>
      <c r="AQ111" s="1">
        <v>0.9007142857142858</v>
      </c>
      <c r="AR111" s="1">
        <v>0.9007142857142858</v>
      </c>
      <c r="AS111" s="1">
        <v>0.44736842105263158</v>
      </c>
      <c r="AT111" s="1">
        <v>0.57894736842105265</v>
      </c>
      <c r="AU111" s="1">
        <v>0.72105263157894739</v>
      </c>
      <c r="AV111" s="1">
        <v>170</v>
      </c>
      <c r="AW111" s="1">
        <v>220</v>
      </c>
      <c r="AX111" s="1">
        <v>274</v>
      </c>
      <c r="AY111" s="1">
        <v>60</v>
      </c>
      <c r="AZ111" s="1">
        <v>105</v>
      </c>
      <c r="BA111" s="1">
        <v>174</v>
      </c>
      <c r="BB111" s="1">
        <v>30901709.999999989</v>
      </c>
      <c r="BC111" s="1">
        <v>47135200</v>
      </c>
      <c r="BD111" s="1">
        <v>64763719.999999993</v>
      </c>
      <c r="BE111" s="1">
        <v>1600</v>
      </c>
      <c r="BF111" s="1">
        <v>1600</v>
      </c>
      <c r="BG111" s="1">
        <v>1600</v>
      </c>
      <c r="BH111" s="1">
        <v>13.363854953249184</v>
      </c>
      <c r="BI111" s="1">
        <v>711.25265392160168</v>
      </c>
      <c r="BJ111" s="1">
        <v>5.9</v>
      </c>
      <c r="BK111" s="1">
        <v>5.51</v>
      </c>
      <c r="BL111" s="1">
        <v>5.6</v>
      </c>
      <c r="BM111" s="1">
        <v>1.47</v>
      </c>
      <c r="BN111" s="1">
        <v>1.48</v>
      </c>
      <c r="BO111" s="1">
        <v>1.62</v>
      </c>
      <c r="BP111" s="1">
        <v>9.34</v>
      </c>
      <c r="BQ111" s="1">
        <v>9.2899999999999991</v>
      </c>
      <c r="BR111" s="1">
        <v>9</v>
      </c>
      <c r="BS111" s="1">
        <v>70</v>
      </c>
      <c r="BT111" s="1">
        <v>99.2</v>
      </c>
      <c r="BU111" s="1">
        <v>128</v>
      </c>
      <c r="BV111" s="1">
        <v>13.363854953249184</v>
      </c>
      <c r="BW111" s="1">
        <v>4.5542540006786849</v>
      </c>
      <c r="BX111" s="1">
        <v>69</v>
      </c>
      <c r="BY111" s="1">
        <v>45</v>
      </c>
      <c r="BZ111" s="1">
        <v>0.30500000000000022</v>
      </c>
      <c r="CA111" s="1">
        <v>0.35500000000000026</v>
      </c>
      <c r="CB111" s="1">
        <v>0.34800000000000025</v>
      </c>
    </row>
    <row r="112" spans="1:80">
      <c r="A112" s="1">
        <v>111</v>
      </c>
      <c r="B112" s="1" t="b">
        <v>0</v>
      </c>
      <c r="C112" s="1" t="s">
        <v>52</v>
      </c>
      <c r="D112" s="1">
        <v>0.84191000000000005</v>
      </c>
      <c r="E112" s="1">
        <v>0.74636999999999998</v>
      </c>
      <c r="F112" s="1">
        <v>0.44835999999999998</v>
      </c>
      <c r="G112" s="1">
        <v>6</v>
      </c>
      <c r="H112" s="1">
        <v>18</v>
      </c>
      <c r="I112" s="1">
        <v>7</v>
      </c>
      <c r="J112" s="1">
        <v>431.50923237293813</v>
      </c>
      <c r="K112" s="1">
        <v>599.98789930036787</v>
      </c>
      <c r="L112" s="1">
        <v>647.17036180505806</v>
      </c>
      <c r="M112" s="1">
        <v>4.6110200212233927</v>
      </c>
      <c r="N112" s="1">
        <v>4.5577713202297838</v>
      </c>
      <c r="O112" s="1">
        <v>4.560264892130526</v>
      </c>
      <c r="P112" s="1">
        <v>6.3601908889510637E-4</v>
      </c>
      <c r="Q112" s="1">
        <v>2.6413849010675973E-4</v>
      </c>
      <c r="R112" s="1">
        <v>2.2873752894010934E-4</v>
      </c>
      <c r="S112" s="1">
        <v>0.7461602558529643</v>
      </c>
      <c r="T112" s="1">
        <v>0.77836024902536249</v>
      </c>
      <c r="U112" s="1">
        <v>0.78674977648552846</v>
      </c>
      <c r="V112" s="1">
        <v>7.65</v>
      </c>
      <c r="W112" s="1">
        <v>11.65</v>
      </c>
      <c r="X112" s="1">
        <v>12.8</v>
      </c>
      <c r="Y112" s="1">
        <v>0.31000000000000022</v>
      </c>
      <c r="Z112" s="1">
        <v>0.34900000000000025</v>
      </c>
      <c r="AA112" s="1">
        <v>0.34800000000000025</v>
      </c>
      <c r="AB112" s="1">
        <v>128</v>
      </c>
      <c r="AC112" s="1">
        <v>1.8943810914964638E-4</v>
      </c>
      <c r="AD112" s="1">
        <v>8717471.289308358</v>
      </c>
      <c r="AE112" s="1">
        <v>13.01992337676424</v>
      </c>
      <c r="AF112" s="1">
        <v>4.7139195717288507</v>
      </c>
      <c r="AG112" s="1">
        <v>2.3657730486693489E-4</v>
      </c>
      <c r="AH112" s="1">
        <v>10886700</v>
      </c>
      <c r="AI112" s="1">
        <v>82475</v>
      </c>
      <c r="AJ112" s="1">
        <v>0.10369070278819503</v>
      </c>
      <c r="AK112" s="1">
        <v>557957.15516433259</v>
      </c>
      <c r="AL112" s="1">
        <v>2805391.1465534968</v>
      </c>
      <c r="AM112" s="1">
        <v>32344</v>
      </c>
      <c r="AN112" s="1">
        <v>47671</v>
      </c>
      <c r="AO112" s="1">
        <v>68601</v>
      </c>
      <c r="AP112" s="1">
        <v>0.9007142857142858</v>
      </c>
      <c r="AQ112" s="1">
        <v>0.9007142857142858</v>
      </c>
      <c r="AR112" s="1">
        <v>0.9007142857142858</v>
      </c>
      <c r="AS112" s="1">
        <v>0.43157894736842106</v>
      </c>
      <c r="AT112" s="1">
        <v>0.65263157894736845</v>
      </c>
      <c r="AU112" s="1">
        <v>0.71578947368421053</v>
      </c>
      <c r="AV112" s="1">
        <v>164</v>
      </c>
      <c r="AW112" s="1">
        <v>248</v>
      </c>
      <c r="AX112" s="1">
        <v>272</v>
      </c>
      <c r="AY112" s="1">
        <v>60</v>
      </c>
      <c r="AZ112" s="1">
        <v>110</v>
      </c>
      <c r="BA112" s="1">
        <v>174</v>
      </c>
      <c r="BB112" s="1">
        <v>31769849.999999996</v>
      </c>
      <c r="BC112" s="1">
        <v>45717419.999999993</v>
      </c>
      <c r="BD112" s="1">
        <v>64763719.999999993</v>
      </c>
      <c r="BE112" s="1">
        <v>1600</v>
      </c>
      <c r="BF112" s="1">
        <v>1800</v>
      </c>
      <c r="BG112" s="1">
        <v>1600</v>
      </c>
      <c r="BH112" s="1">
        <v>13.22867425944103</v>
      </c>
      <c r="BI112" s="1">
        <v>791.76847940244932</v>
      </c>
      <c r="BJ112" s="1">
        <v>5.5</v>
      </c>
      <c r="BK112" s="1">
        <v>6.3</v>
      </c>
      <c r="BL112" s="1">
        <v>5.6</v>
      </c>
      <c r="BM112" s="1">
        <v>1.44</v>
      </c>
      <c r="BN112" s="1">
        <v>1.47</v>
      </c>
      <c r="BO112" s="1">
        <v>1.62</v>
      </c>
      <c r="BP112" s="1">
        <v>9.34</v>
      </c>
      <c r="BQ112" s="1">
        <v>9.3800000000000008</v>
      </c>
      <c r="BR112" s="1">
        <v>9</v>
      </c>
      <c r="BS112" s="1">
        <v>70</v>
      </c>
      <c r="BT112" s="1">
        <v>106.6</v>
      </c>
      <c r="BU112" s="1">
        <v>128</v>
      </c>
      <c r="BV112" s="1">
        <v>13.22867425944103</v>
      </c>
      <c r="BW112" s="1">
        <v>4.7139195717288507</v>
      </c>
      <c r="BX112" s="1">
        <v>64</v>
      </c>
      <c r="BY112" s="1">
        <v>50</v>
      </c>
      <c r="BZ112" s="1">
        <v>0.31000000000000022</v>
      </c>
      <c r="CA112" s="1">
        <v>0.34900000000000025</v>
      </c>
      <c r="CB112" s="1">
        <v>0.34800000000000025</v>
      </c>
    </row>
    <row r="113" spans="1:80">
      <c r="A113" s="1">
        <v>112</v>
      </c>
      <c r="B113" s="1" t="b">
        <v>1</v>
      </c>
      <c r="C113" s="1" t="s">
        <v>52</v>
      </c>
      <c r="D113" s="1">
        <v>0.81418000000000001</v>
      </c>
      <c r="E113" s="1">
        <v>0.82520000000000004</v>
      </c>
      <c r="F113" s="1">
        <v>0.76644000000000001</v>
      </c>
      <c r="G113" s="1">
        <v>6</v>
      </c>
      <c r="H113" s="1">
        <v>20</v>
      </c>
      <c r="I113" s="1">
        <v>12</v>
      </c>
      <c r="J113" s="1">
        <v>434.18790959551683</v>
      </c>
      <c r="K113" s="1">
        <v>459.55923147146609</v>
      </c>
      <c r="L113" s="1">
        <v>592.82291055287965</v>
      </c>
      <c r="M113" s="1">
        <v>4.6110200212233927</v>
      </c>
      <c r="N113" s="1">
        <v>4.5584377477552449</v>
      </c>
      <c r="O113" s="1">
        <v>4.5665885686767789</v>
      </c>
      <c r="P113" s="1">
        <v>5.7650329837692215E-4</v>
      </c>
      <c r="Q113" s="1">
        <v>4.3688977543355573E-4</v>
      </c>
      <c r="R113" s="1">
        <v>2.2181770555933843E-4</v>
      </c>
      <c r="S113" s="1">
        <v>0.74288575958562997</v>
      </c>
      <c r="T113" s="1">
        <v>0.72257487775208973</v>
      </c>
      <c r="U113" s="1">
        <v>0.74752546907852935</v>
      </c>
      <c r="V113" s="1">
        <v>7.7</v>
      </c>
      <c r="W113" s="1">
        <v>8.25</v>
      </c>
      <c r="X113" s="1">
        <v>11.5</v>
      </c>
      <c r="Y113" s="1">
        <v>0.31000000000000022</v>
      </c>
      <c r="Z113" s="1">
        <v>0.34900000000000025</v>
      </c>
      <c r="AA113" s="1">
        <v>0.34300000000000025</v>
      </c>
      <c r="AB113" s="1">
        <v>124</v>
      </c>
      <c r="AC113" s="1">
        <v>2.1228594800726388E-4</v>
      </c>
      <c r="AD113" s="1">
        <v>7753043.8220924754</v>
      </c>
      <c r="AE113" s="1">
        <v>12.852498912186446</v>
      </c>
      <c r="AF113" s="1">
        <v>5.0299415161866214</v>
      </c>
      <c r="AG113" s="1">
        <v>2.625853631691301E-4</v>
      </c>
      <c r="AH113" s="1">
        <v>9590064</v>
      </c>
      <c r="AI113" s="1">
        <v>72652</v>
      </c>
      <c r="AJ113" s="1">
        <v>0.11833094314436265</v>
      </c>
      <c r="AK113" s="1">
        <v>502693.67038169364</v>
      </c>
      <c r="AL113" s="1">
        <v>2540854.2045757435</v>
      </c>
      <c r="AM113" s="1">
        <v>32344</v>
      </c>
      <c r="AN113" s="1">
        <v>45029</v>
      </c>
      <c r="AO113" s="1">
        <v>58348</v>
      </c>
      <c r="AP113" s="1">
        <v>0.9007142857142858</v>
      </c>
      <c r="AQ113" s="1">
        <v>0.9007142857142858</v>
      </c>
      <c r="AR113" s="1">
        <v>0.9007142857142858</v>
      </c>
      <c r="AS113" s="1">
        <v>0.43684210526315792</v>
      </c>
      <c r="AT113" s="1">
        <v>0.46842105263157896</v>
      </c>
      <c r="AU113" s="1">
        <v>0.64736842105263159</v>
      </c>
      <c r="AV113" s="1">
        <v>166</v>
      </c>
      <c r="AW113" s="1">
        <v>178</v>
      </c>
      <c r="AX113" s="1">
        <v>246</v>
      </c>
      <c r="AY113" s="1">
        <v>60</v>
      </c>
      <c r="AZ113" s="1">
        <v>100</v>
      </c>
      <c r="BA113" s="1">
        <v>133</v>
      </c>
      <c r="BB113" s="1">
        <v>31769849.999999996</v>
      </c>
      <c r="BC113" s="1">
        <v>43313199.999999985</v>
      </c>
      <c r="BD113" s="1">
        <v>55433490</v>
      </c>
      <c r="BE113" s="1">
        <v>1600</v>
      </c>
      <c r="BF113" s="1">
        <v>1000</v>
      </c>
      <c r="BG113" s="1">
        <v>1950</v>
      </c>
      <c r="BH113" s="1">
        <v>12.010510635850427</v>
      </c>
      <c r="BI113" s="1">
        <v>670.51236493624651</v>
      </c>
      <c r="BJ113" s="1">
        <v>5.5</v>
      </c>
      <c r="BK113" s="1">
        <v>3.04</v>
      </c>
      <c r="BL113" s="1">
        <v>6.2</v>
      </c>
      <c r="BM113" s="1">
        <v>1.44</v>
      </c>
      <c r="BN113" s="1">
        <v>1.18</v>
      </c>
      <c r="BO113" s="1">
        <v>1.7</v>
      </c>
      <c r="BP113" s="1">
        <v>9.34</v>
      </c>
      <c r="BQ113" s="1">
        <v>9.58</v>
      </c>
      <c r="BR113" s="1">
        <v>8.82</v>
      </c>
      <c r="BS113" s="1">
        <v>70</v>
      </c>
      <c r="BT113" s="1">
        <v>96</v>
      </c>
      <c r="BU113" s="1">
        <v>114</v>
      </c>
      <c r="BV113" s="1">
        <v>12.010510635850427</v>
      </c>
      <c r="BW113" s="1">
        <v>5.0299415161866214</v>
      </c>
      <c r="BX113" s="1">
        <v>33</v>
      </c>
      <c r="BY113" s="1">
        <v>40</v>
      </c>
      <c r="BZ113" s="1">
        <v>0.31000000000000022</v>
      </c>
      <c r="CA113" s="1">
        <v>0.34900000000000025</v>
      </c>
      <c r="CB113" s="1">
        <v>0.34300000000000025</v>
      </c>
    </row>
    <row r="114" spans="1:80">
      <c r="A114" s="1">
        <v>113</v>
      </c>
      <c r="B114" s="1" t="b">
        <v>0</v>
      </c>
      <c r="C114" s="1" t="s">
        <v>52</v>
      </c>
      <c r="D114" s="1">
        <v>0.74243999999999999</v>
      </c>
      <c r="E114" s="1">
        <v>0.51432999999999995</v>
      </c>
      <c r="F114" s="1">
        <v>0.33906999999999998</v>
      </c>
      <c r="G114" s="1">
        <v>6</v>
      </c>
      <c r="H114" s="1">
        <v>13</v>
      </c>
      <c r="I114" s="1">
        <v>6</v>
      </c>
      <c r="J114" s="1">
        <v>434.18790959551683</v>
      </c>
      <c r="K114" s="1">
        <v>547.46772780685649</v>
      </c>
      <c r="L114" s="1">
        <v>651.33559294326756</v>
      </c>
      <c r="M114" s="1">
        <v>4.6110200212233927</v>
      </c>
      <c r="N114" s="1">
        <v>4.5669877904647587</v>
      </c>
      <c r="O114" s="1">
        <v>4.5589861088269537</v>
      </c>
      <c r="P114" s="1">
        <v>6.5261407649969377E-4</v>
      </c>
      <c r="Q114" s="1">
        <v>3.0820060828695229E-4</v>
      </c>
      <c r="R114" s="1">
        <v>2.0872127451763108E-4</v>
      </c>
      <c r="S114" s="1">
        <v>0.74597596935696897</v>
      </c>
      <c r="T114" s="1">
        <v>0.76551114002045995</v>
      </c>
      <c r="U114" s="1">
        <v>0.78669424477151617</v>
      </c>
      <c r="V114" s="1">
        <v>7.7</v>
      </c>
      <c r="W114" s="1">
        <v>10.35</v>
      </c>
      <c r="X114" s="1">
        <v>12.95</v>
      </c>
      <c r="Y114" s="1">
        <v>0.31000000000000022</v>
      </c>
      <c r="Z114" s="1">
        <v>0.34200000000000025</v>
      </c>
      <c r="AA114" s="1">
        <v>0.34900000000000025</v>
      </c>
      <c r="AB114" s="1">
        <v>130</v>
      </c>
      <c r="AC114" s="1">
        <v>1.9186831652049079E-4</v>
      </c>
      <c r="AD114" s="1">
        <v>8775411.4211416375</v>
      </c>
      <c r="AE114" s="1">
        <v>12.977173478127163</v>
      </c>
      <c r="AF114" s="1">
        <v>4.2375319508134428</v>
      </c>
      <c r="AG114" s="1">
        <v>2.3424363602862522E-4</v>
      </c>
      <c r="AH114" s="1">
        <v>10713516</v>
      </c>
      <c r="AI114" s="1">
        <v>81163</v>
      </c>
      <c r="AJ114" s="1">
        <v>0.10574756876717346</v>
      </c>
      <c r="AK114" s="1">
        <v>563515.84289730387</v>
      </c>
      <c r="AL114" s="1">
        <v>2843577.3200451168</v>
      </c>
      <c r="AM114" s="1">
        <v>32344</v>
      </c>
      <c r="AN114" s="1">
        <v>42454</v>
      </c>
      <c r="AO114" s="1">
        <v>68530</v>
      </c>
      <c r="AP114" s="1">
        <v>0.9007142857142858</v>
      </c>
      <c r="AQ114" s="1">
        <v>0.9007142857142858</v>
      </c>
      <c r="AR114" s="1">
        <v>0.9007142857142858</v>
      </c>
      <c r="AS114" s="1">
        <v>0.43684210526315792</v>
      </c>
      <c r="AT114" s="1">
        <v>0.58421052631578951</v>
      </c>
      <c r="AU114" s="1">
        <v>0.72631578947368425</v>
      </c>
      <c r="AV114" s="1">
        <v>166</v>
      </c>
      <c r="AW114" s="1">
        <v>222</v>
      </c>
      <c r="AX114" s="1">
        <v>276</v>
      </c>
      <c r="AY114" s="1">
        <v>60</v>
      </c>
      <c r="AZ114" s="1">
        <v>90</v>
      </c>
      <c r="BA114" s="1">
        <v>174</v>
      </c>
      <c r="BB114" s="1">
        <v>31769849.999999996</v>
      </c>
      <c r="BC114" s="1">
        <v>40969949.999999993</v>
      </c>
      <c r="BD114" s="1">
        <v>64699110.000000007</v>
      </c>
      <c r="BE114" s="1">
        <v>1600</v>
      </c>
      <c r="BF114" s="1">
        <v>1900</v>
      </c>
      <c r="BG114" s="1">
        <v>1550</v>
      </c>
      <c r="BH114" s="1">
        <v>12.662942700133913</v>
      </c>
      <c r="BI114" s="1">
        <v>707.40817128330229</v>
      </c>
      <c r="BJ114" s="1">
        <v>5.5</v>
      </c>
      <c r="BK114" s="1">
        <v>6.4</v>
      </c>
      <c r="BL114" s="1">
        <v>5.3</v>
      </c>
      <c r="BM114" s="1">
        <v>1.44</v>
      </c>
      <c r="BN114" s="1">
        <v>1.46</v>
      </c>
      <c r="BO114" s="1">
        <v>1.57</v>
      </c>
      <c r="BP114" s="1">
        <v>9.34</v>
      </c>
      <c r="BQ114" s="1">
        <v>8.17</v>
      </c>
      <c r="BR114" s="1">
        <v>9.44</v>
      </c>
      <c r="BS114" s="1">
        <v>70</v>
      </c>
      <c r="BT114" s="1">
        <v>84.5</v>
      </c>
      <c r="BU114" s="1">
        <v>124.6</v>
      </c>
      <c r="BV114" s="1">
        <v>12.662942700133913</v>
      </c>
      <c r="BW114" s="1">
        <v>4.2375319508134428</v>
      </c>
      <c r="BX114" s="1">
        <v>84</v>
      </c>
      <c r="BY114" s="1">
        <v>30</v>
      </c>
      <c r="BZ114" s="1">
        <v>0.31000000000000022</v>
      </c>
      <c r="CA114" s="1">
        <v>0.34200000000000025</v>
      </c>
      <c r="CB114" s="1">
        <v>0.34900000000000025</v>
      </c>
    </row>
    <row r="115" spans="1:80">
      <c r="A115" s="1">
        <v>114</v>
      </c>
      <c r="B115" s="1" t="b">
        <v>1</v>
      </c>
      <c r="C115" s="1" t="s">
        <v>52</v>
      </c>
      <c r="D115" s="1">
        <v>0.85316999999999998</v>
      </c>
      <c r="E115" s="1">
        <v>2.1649999999999999E-2</v>
      </c>
      <c r="F115" s="1">
        <v>0.44703999999999999</v>
      </c>
      <c r="G115" s="1">
        <v>6</v>
      </c>
      <c r="H115" s="1">
        <v>1</v>
      </c>
      <c r="I115" s="1">
        <v>7</v>
      </c>
      <c r="J115" s="1">
        <v>434.18790959551683</v>
      </c>
      <c r="K115" s="1">
        <v>447.06094882436446</v>
      </c>
      <c r="L115" s="1">
        <v>655.48694341079783</v>
      </c>
      <c r="M115" s="1">
        <v>4.6110200212233927</v>
      </c>
      <c r="N115" s="1">
        <v>4.5808659521911137</v>
      </c>
      <c r="O115" s="1">
        <v>4.560264892130526</v>
      </c>
      <c r="P115" s="1">
        <v>6.6483148810102613E-4</v>
      </c>
      <c r="Q115" s="1">
        <v>4.4888671979232081E-4</v>
      </c>
      <c r="R115" s="1">
        <v>1.9144272631180744E-4</v>
      </c>
      <c r="S115" s="1">
        <v>0.74369799044938678</v>
      </c>
      <c r="T115" s="1">
        <v>0.72101136715727088</v>
      </c>
      <c r="U115" s="1">
        <v>0.78728508329291003</v>
      </c>
      <c r="V115" s="1">
        <v>7.7</v>
      </c>
      <c r="W115" s="1">
        <v>8</v>
      </c>
      <c r="X115" s="1">
        <v>13.05</v>
      </c>
      <c r="Y115" s="1">
        <v>0.31000000000000022</v>
      </c>
      <c r="Z115" s="1">
        <v>0.33200000000000024</v>
      </c>
      <c r="AA115" s="1">
        <v>0.34800000000000025</v>
      </c>
      <c r="AB115" s="1">
        <v>125</v>
      </c>
      <c r="AC115" s="1">
        <v>2.0250984837242778E-4</v>
      </c>
      <c r="AD115" s="1">
        <v>8491938.0684885159</v>
      </c>
      <c r="AE115" s="1">
        <v>13.493231197054865</v>
      </c>
      <c r="AF115" s="1">
        <v>4.9179201215037525</v>
      </c>
      <c r="AG115" s="1">
        <v>2.516890495874653E-4</v>
      </c>
      <c r="AH115" s="1">
        <v>10554192</v>
      </c>
      <c r="AI115" s="1">
        <v>79956</v>
      </c>
      <c r="AJ115" s="1">
        <v>0.11258876994347469</v>
      </c>
      <c r="AK115" s="1">
        <v>524456.66673364048</v>
      </c>
      <c r="AL115" s="1">
        <v>2775787.2249508882</v>
      </c>
      <c r="AM115" s="1">
        <v>32344</v>
      </c>
      <c r="AN115" s="1">
        <v>39512</v>
      </c>
      <c r="AO115" s="1">
        <v>68601</v>
      </c>
      <c r="AP115" s="1">
        <v>0.9007142857142858</v>
      </c>
      <c r="AQ115" s="1">
        <v>0.9007142857142858</v>
      </c>
      <c r="AR115" s="1">
        <v>0.9007142857142858</v>
      </c>
      <c r="AS115" s="1">
        <v>0.43684210526315792</v>
      </c>
      <c r="AT115" s="1">
        <v>0.45263157894736844</v>
      </c>
      <c r="AU115" s="1">
        <v>0.73157894736842111</v>
      </c>
      <c r="AV115" s="1">
        <v>166</v>
      </c>
      <c r="AW115" s="1">
        <v>172</v>
      </c>
      <c r="AX115" s="1">
        <v>278</v>
      </c>
      <c r="AY115" s="1">
        <v>60</v>
      </c>
      <c r="AZ115" s="1">
        <v>77</v>
      </c>
      <c r="BA115" s="1">
        <v>174</v>
      </c>
      <c r="BB115" s="1">
        <v>31769849.999999996</v>
      </c>
      <c r="BC115" s="1">
        <v>38292730</v>
      </c>
      <c r="BD115" s="1">
        <v>64763719.999999993</v>
      </c>
      <c r="BE115" s="1">
        <v>1600</v>
      </c>
      <c r="BF115" s="1">
        <v>1700</v>
      </c>
      <c r="BG115" s="1">
        <v>1600</v>
      </c>
      <c r="BH115" s="1">
        <v>12.179463090057965</v>
      </c>
      <c r="BI115" s="1">
        <v>752.72268500169173</v>
      </c>
      <c r="BJ115" s="1">
        <v>5.5</v>
      </c>
      <c r="BK115" s="1">
        <v>4.92</v>
      </c>
      <c r="BL115" s="1">
        <v>5.6</v>
      </c>
      <c r="BM115" s="1">
        <v>1.44</v>
      </c>
      <c r="BN115" s="1">
        <v>1.34</v>
      </c>
      <c r="BO115" s="1">
        <v>1.62</v>
      </c>
      <c r="BP115" s="1">
        <v>9.34</v>
      </c>
      <c r="BQ115" s="1">
        <v>8.25</v>
      </c>
      <c r="BR115" s="1">
        <v>9</v>
      </c>
      <c r="BS115" s="1">
        <v>70</v>
      </c>
      <c r="BT115" s="1">
        <v>91.5</v>
      </c>
      <c r="BU115" s="1">
        <v>128</v>
      </c>
      <c r="BV115" s="1">
        <v>12.179463090057965</v>
      </c>
      <c r="BW115" s="1">
        <v>4.9179201215037525</v>
      </c>
      <c r="BX115" s="1">
        <v>97</v>
      </c>
      <c r="BY115" s="1">
        <v>17</v>
      </c>
      <c r="BZ115" s="1">
        <v>0.31000000000000022</v>
      </c>
      <c r="CA115" s="1">
        <v>0.33200000000000024</v>
      </c>
      <c r="CB115" s="1">
        <v>0.34800000000000025</v>
      </c>
    </row>
    <row r="116" spans="1:80">
      <c r="A116" s="1">
        <v>115</v>
      </c>
      <c r="B116" s="1" t="b">
        <v>0</v>
      </c>
      <c r="C116" s="1" t="s">
        <v>52</v>
      </c>
      <c r="D116" s="1">
        <v>0.67366999999999999</v>
      </c>
      <c r="E116" s="1">
        <v>0.74334</v>
      </c>
      <c r="F116" s="1">
        <v>0.66735999999999995</v>
      </c>
      <c r="G116" s="1">
        <v>5</v>
      </c>
      <c r="H116" s="1">
        <v>18</v>
      </c>
      <c r="I116" s="1">
        <v>11</v>
      </c>
      <c r="J116" s="1">
        <v>447.06094882436446</v>
      </c>
      <c r="K116" s="1">
        <v>600.41871164074075</v>
      </c>
      <c r="L116" s="1">
        <v>547.46772780685649</v>
      </c>
      <c r="M116" s="1">
        <v>4.6184746332476987</v>
      </c>
      <c r="N116" s="1">
        <v>4.5577713202297838</v>
      </c>
      <c r="O116" s="1">
        <v>4.5564661915499665</v>
      </c>
      <c r="P116" s="1">
        <v>5.4711372033901565E-4</v>
      </c>
      <c r="Q116" s="1">
        <v>2.1128248882397758E-4</v>
      </c>
      <c r="R116" s="1">
        <v>3.1489587972680056E-4</v>
      </c>
      <c r="S116" s="1">
        <v>0.73824497115681731</v>
      </c>
      <c r="T116" s="1">
        <v>0.77935852129620586</v>
      </c>
      <c r="U116" s="1">
        <v>0.7882341106445645</v>
      </c>
      <c r="V116" s="1">
        <v>8</v>
      </c>
      <c r="W116" s="1">
        <v>11.7</v>
      </c>
      <c r="X116" s="1">
        <v>10.35</v>
      </c>
      <c r="Y116" s="1">
        <v>0.30500000000000022</v>
      </c>
      <c r="Z116" s="1">
        <v>0.34900000000000025</v>
      </c>
      <c r="AA116" s="1">
        <v>0.35000000000000026</v>
      </c>
      <c r="AB116" s="1">
        <v>135</v>
      </c>
      <c r="AC116" s="1">
        <v>1.9090789536220466E-4</v>
      </c>
      <c r="AD116" s="1">
        <v>8379313.6368134376</v>
      </c>
      <c r="AE116" s="1">
        <v>12.13331037965772</v>
      </c>
      <c r="AF116" s="1">
        <v>3.8456518889350515</v>
      </c>
      <c r="AG116" s="1">
        <v>2.2936441425155517E-4</v>
      </c>
      <c r="AH116" s="1">
        <v>10067244</v>
      </c>
      <c r="AI116" s="1">
        <v>76267</v>
      </c>
      <c r="AJ116" s="1">
        <v>0.10493796176071231</v>
      </c>
      <c r="AK116" s="1">
        <v>575503.39895023615</v>
      </c>
      <c r="AL116" s="1">
        <v>2707993.4499637829</v>
      </c>
      <c r="AM116" s="1">
        <v>31390</v>
      </c>
      <c r="AN116" s="1">
        <v>47671</v>
      </c>
      <c r="AO116" s="1">
        <v>60140</v>
      </c>
      <c r="AP116" s="1">
        <v>0.9007142857142858</v>
      </c>
      <c r="AQ116" s="1">
        <v>0.9007142857142858</v>
      </c>
      <c r="AR116" s="1">
        <v>0.9007142857142858</v>
      </c>
      <c r="AS116" s="1">
        <v>0.45263157894736844</v>
      </c>
      <c r="AT116" s="1">
        <v>0.65789473684210531</v>
      </c>
      <c r="AU116" s="1">
        <v>0.58421052631578951</v>
      </c>
      <c r="AV116" s="1">
        <v>172</v>
      </c>
      <c r="AW116" s="1">
        <v>250</v>
      </c>
      <c r="AX116" s="1">
        <v>222</v>
      </c>
      <c r="AY116" s="1">
        <v>60</v>
      </c>
      <c r="AZ116" s="1">
        <v>110</v>
      </c>
      <c r="BA116" s="1">
        <v>126</v>
      </c>
      <c r="BB116" s="1">
        <v>30901709.999999989</v>
      </c>
      <c r="BC116" s="1">
        <v>45717419.999999993</v>
      </c>
      <c r="BD116" s="1">
        <v>57064210</v>
      </c>
      <c r="BE116" s="1">
        <v>1600</v>
      </c>
      <c r="BF116" s="1">
        <v>1800</v>
      </c>
      <c r="BG116" s="1">
        <v>1600</v>
      </c>
      <c r="BH116" s="1">
        <v>12.478492606815257</v>
      </c>
      <c r="BI116" s="1">
        <v>616.09458256309529</v>
      </c>
      <c r="BJ116" s="1">
        <v>5.9</v>
      </c>
      <c r="BK116" s="1">
        <v>6.3</v>
      </c>
      <c r="BL116" s="1">
        <v>5.95</v>
      </c>
      <c r="BM116" s="1">
        <v>1.47</v>
      </c>
      <c r="BN116" s="1">
        <v>1.47</v>
      </c>
      <c r="BO116" s="1">
        <v>1.69</v>
      </c>
      <c r="BP116" s="1">
        <v>9.34</v>
      </c>
      <c r="BQ116" s="1">
        <v>9.3800000000000008</v>
      </c>
      <c r="BR116" s="1">
        <v>8.7200000000000006</v>
      </c>
      <c r="BS116" s="1">
        <v>70</v>
      </c>
      <c r="BT116" s="1">
        <v>106.6</v>
      </c>
      <c r="BU116" s="1">
        <v>108.2</v>
      </c>
      <c r="BV116" s="1">
        <v>12.478492606815257</v>
      </c>
      <c r="BW116" s="1">
        <v>3.8456518889350515</v>
      </c>
      <c r="BX116" s="1">
        <v>16</v>
      </c>
      <c r="BY116" s="1">
        <v>50</v>
      </c>
      <c r="BZ116" s="1">
        <v>0.30500000000000022</v>
      </c>
      <c r="CA116" s="1">
        <v>0.34900000000000025</v>
      </c>
      <c r="CB116" s="1">
        <v>0.35000000000000026</v>
      </c>
    </row>
    <row r="117" spans="1:80">
      <c r="A117" s="1">
        <v>116</v>
      </c>
      <c r="B117" s="1" t="b">
        <v>0</v>
      </c>
      <c r="C117" s="1" t="s">
        <v>52</v>
      </c>
      <c r="D117" s="1">
        <v>1</v>
      </c>
      <c r="E117" s="1">
        <v>0.77347999999999995</v>
      </c>
      <c r="F117" s="1">
        <v>2.068E-2</v>
      </c>
      <c r="G117" s="1">
        <v>7</v>
      </c>
      <c r="H117" s="1">
        <v>19</v>
      </c>
      <c r="I117" s="1">
        <v>1</v>
      </c>
      <c r="J117" s="1">
        <v>459.55923147146609</v>
      </c>
      <c r="K117" s="1">
        <v>551.18911241779028</v>
      </c>
      <c r="L117" s="1">
        <v>547.46772780685649</v>
      </c>
      <c r="M117" s="1">
        <v>4.6122758194035134</v>
      </c>
      <c r="N117" s="1">
        <v>4.573642357025137</v>
      </c>
      <c r="O117" s="1">
        <v>4.5668557438122468</v>
      </c>
      <c r="P117" s="1">
        <v>4.524244435001924E-4</v>
      </c>
      <c r="Q117" s="1">
        <v>2.319123244845721E-4</v>
      </c>
      <c r="R117" s="1">
        <v>2.418017464574969E-4</v>
      </c>
      <c r="S117" s="1">
        <v>0.77280360031019735</v>
      </c>
      <c r="T117" s="1">
        <v>0.74546920760465807</v>
      </c>
      <c r="U117" s="1">
        <v>0.73096200227802455</v>
      </c>
      <c r="V117" s="1">
        <v>8.25</v>
      </c>
      <c r="W117" s="1">
        <v>10.45</v>
      </c>
      <c r="X117" s="1">
        <v>10.35</v>
      </c>
      <c r="Y117" s="1">
        <v>0.30900000000000022</v>
      </c>
      <c r="Z117" s="1">
        <v>0.33800000000000024</v>
      </c>
      <c r="AA117" s="1">
        <v>0.34300000000000025</v>
      </c>
      <c r="AB117" s="1">
        <v>148</v>
      </c>
      <c r="AC117" s="1">
        <v>1.7773955017799219E-4</v>
      </c>
      <c r="AD117" s="1">
        <v>8361180.1745585427</v>
      </c>
      <c r="AE117" s="1">
        <v>11.444501519669101</v>
      </c>
      <c r="AF117" s="1">
        <v>3.9073029250880023</v>
      </c>
      <c r="AG117" s="1">
        <v>2.1681257942887222E-4</v>
      </c>
      <c r="AH117" s="1">
        <v>10199244</v>
      </c>
      <c r="AI117" s="1">
        <v>77267</v>
      </c>
      <c r="AJ117" s="1">
        <v>9.3984891365514245E-2</v>
      </c>
      <c r="AK117" s="1">
        <v>608820.76283449261</v>
      </c>
      <c r="AL117" s="1">
        <v>2599393.1953950417</v>
      </c>
      <c r="AM117" s="1">
        <v>31847</v>
      </c>
      <c r="AN117" s="1">
        <v>42056</v>
      </c>
      <c r="AO117" s="1">
        <v>55196</v>
      </c>
      <c r="AP117" s="1">
        <v>0.9007142857142858</v>
      </c>
      <c r="AQ117" s="1">
        <v>0.9007142857142858</v>
      </c>
      <c r="AR117" s="1">
        <v>0.9007142857142858</v>
      </c>
      <c r="AS117" s="1">
        <v>0.46842105263157896</v>
      </c>
      <c r="AT117" s="1">
        <v>0.58947368421052626</v>
      </c>
      <c r="AU117" s="1">
        <v>0.58421052631578951</v>
      </c>
      <c r="AV117" s="1">
        <v>178</v>
      </c>
      <c r="AW117" s="1">
        <v>224</v>
      </c>
      <c r="AX117" s="1">
        <v>222</v>
      </c>
      <c r="AY117" s="1">
        <v>60</v>
      </c>
      <c r="AZ117" s="1">
        <v>95</v>
      </c>
      <c r="BA117" s="1">
        <v>116</v>
      </c>
      <c r="BB117" s="1">
        <v>31317579.999999996</v>
      </c>
      <c r="BC117" s="1">
        <v>40607769.999999993</v>
      </c>
      <c r="BD117" s="1">
        <v>52565170</v>
      </c>
      <c r="BE117" s="1">
        <v>1600</v>
      </c>
      <c r="BF117" s="1">
        <v>1600</v>
      </c>
      <c r="BG117" s="1">
        <v>1900</v>
      </c>
      <c r="BH117" s="1">
        <v>11.198482648177777</v>
      </c>
      <c r="BI117" s="1">
        <v>670.893296286132</v>
      </c>
      <c r="BJ117" s="1">
        <v>5.8</v>
      </c>
      <c r="BK117" s="1">
        <v>6.01</v>
      </c>
      <c r="BL117" s="1">
        <v>5.51</v>
      </c>
      <c r="BM117" s="1">
        <v>1.4</v>
      </c>
      <c r="BN117" s="1">
        <v>1.59</v>
      </c>
      <c r="BO117" s="1">
        <v>1.52</v>
      </c>
      <c r="BP117" s="1">
        <v>8.75</v>
      </c>
      <c r="BQ117" s="1">
        <v>9.6199999999999992</v>
      </c>
      <c r="BR117" s="1">
        <v>9.0399999999999991</v>
      </c>
      <c r="BS117" s="1">
        <v>68</v>
      </c>
      <c r="BT117" s="1">
        <v>91.3</v>
      </c>
      <c r="BU117" s="1">
        <v>116.7</v>
      </c>
      <c r="BV117" s="1">
        <v>11.198482648177777</v>
      </c>
      <c r="BW117" s="1">
        <v>3.9073029250880023</v>
      </c>
      <c r="BX117" s="1">
        <v>21</v>
      </c>
      <c r="BY117" s="1">
        <v>35</v>
      </c>
      <c r="BZ117" s="1">
        <v>0.30900000000000022</v>
      </c>
      <c r="CA117" s="1">
        <v>0.33800000000000024</v>
      </c>
      <c r="CB117" s="1">
        <v>0.34300000000000025</v>
      </c>
    </row>
    <row r="118" spans="1:80">
      <c r="A118" s="1">
        <v>117</v>
      </c>
      <c r="B118" s="1" t="b">
        <v>0</v>
      </c>
      <c r="C118" s="1" t="s">
        <v>51</v>
      </c>
      <c r="D118" s="1">
        <v>0.58416999999999997</v>
      </c>
      <c r="E118" s="1">
        <v>0.81398999999999999</v>
      </c>
      <c r="F118" s="1">
        <v>0.88783000000000001</v>
      </c>
      <c r="G118" s="1">
        <v>5</v>
      </c>
      <c r="H118" s="1">
        <v>20</v>
      </c>
      <c r="I118" s="1">
        <v>14</v>
      </c>
      <c r="J118" s="1">
        <v>447.06094882436446</v>
      </c>
      <c r="K118" s="1">
        <v>459.55923147146609</v>
      </c>
      <c r="L118" s="1">
        <v>615.35468738241377</v>
      </c>
      <c r="M118" s="1">
        <v>4.6184746332476987</v>
      </c>
      <c r="N118" s="1">
        <v>4.5584377477552449</v>
      </c>
      <c r="O118" s="1">
        <v>4.5687161307033639</v>
      </c>
      <c r="P118" s="1">
        <v>5.3023075925973627E-4</v>
      </c>
      <c r="Q118" s="1">
        <v>4.3146500314477276E-4</v>
      </c>
      <c r="R118" s="1">
        <v>1.9535710016285192E-4</v>
      </c>
      <c r="S118" s="1">
        <v>0.73918419720340811</v>
      </c>
      <c r="T118" s="1">
        <v>0.72258003074903432</v>
      </c>
      <c r="U118" s="1">
        <v>0.78606165649304272</v>
      </c>
      <c r="V118" s="1">
        <v>8</v>
      </c>
      <c r="W118" s="1">
        <v>8.25</v>
      </c>
      <c r="X118" s="1">
        <v>12.1</v>
      </c>
      <c r="Y118" s="1">
        <v>0.30500000000000022</v>
      </c>
      <c r="Z118" s="1">
        <v>0.34900000000000025</v>
      </c>
      <c r="AA118" s="1">
        <v>0.34200000000000025</v>
      </c>
      <c r="AB118" s="1">
        <v>129</v>
      </c>
      <c r="AC118" s="1">
        <v>1.976975514760931E-4</v>
      </c>
      <c r="AD118" s="1">
        <v>8065562.4828681089</v>
      </c>
      <c r="AE118" s="1">
        <v>12.471750034869332</v>
      </c>
      <c r="AF118" s="1">
        <v>4.7235794427490632</v>
      </c>
      <c r="AG118" s="1">
        <v>2.4493334590358374E-4</v>
      </c>
      <c r="AH118" s="1">
        <v>9992664</v>
      </c>
      <c r="AI118" s="1">
        <v>75702</v>
      </c>
      <c r="AJ118" s="1">
        <v>0.10852283952556981</v>
      </c>
      <c r="AK118" s="1">
        <v>538922.12803054124</v>
      </c>
      <c r="AL118" s="1">
        <v>2603064.6034241235</v>
      </c>
      <c r="AM118" s="1">
        <v>31390</v>
      </c>
      <c r="AN118" s="1">
        <v>45029</v>
      </c>
      <c r="AO118" s="1">
        <v>58556</v>
      </c>
      <c r="AP118" s="1">
        <v>0.9007142857142858</v>
      </c>
      <c r="AQ118" s="1">
        <v>0.9007142857142858</v>
      </c>
      <c r="AR118" s="1">
        <v>0.9007142857142858</v>
      </c>
      <c r="AS118" s="1">
        <v>0.45263157894736844</v>
      </c>
      <c r="AT118" s="1">
        <v>0.46842105263157896</v>
      </c>
      <c r="AU118" s="1">
        <v>0.67894736842105263</v>
      </c>
      <c r="AV118" s="1">
        <v>172</v>
      </c>
      <c r="AW118" s="1">
        <v>178</v>
      </c>
      <c r="AX118" s="1">
        <v>258</v>
      </c>
      <c r="AY118" s="1">
        <v>60</v>
      </c>
      <c r="AZ118" s="1">
        <v>100</v>
      </c>
      <c r="BA118" s="1">
        <v>130</v>
      </c>
      <c r="BB118" s="1">
        <v>30901709.999999989</v>
      </c>
      <c r="BC118" s="1">
        <v>43313199.999999985</v>
      </c>
      <c r="BD118" s="1">
        <v>55622769.999999993</v>
      </c>
      <c r="BE118" s="1">
        <v>1600</v>
      </c>
      <c r="BF118" s="1">
        <v>1000</v>
      </c>
      <c r="BG118" s="1">
        <v>1900</v>
      </c>
      <c r="BH118" s="1">
        <v>11.830659181909772</v>
      </c>
      <c r="BI118" s="1">
        <v>703.3920537531402</v>
      </c>
      <c r="BJ118" s="1">
        <v>5.9</v>
      </c>
      <c r="BK118" s="1">
        <v>3.04</v>
      </c>
      <c r="BL118" s="1">
        <v>6.18</v>
      </c>
      <c r="BM118" s="1">
        <v>1.47</v>
      </c>
      <c r="BN118" s="1">
        <v>1.18</v>
      </c>
      <c r="BO118" s="1">
        <v>1.67</v>
      </c>
      <c r="BP118" s="1">
        <v>9.34</v>
      </c>
      <c r="BQ118" s="1">
        <v>9.58</v>
      </c>
      <c r="BR118" s="1">
        <v>8.8000000000000007</v>
      </c>
      <c r="BS118" s="1">
        <v>70</v>
      </c>
      <c r="BT118" s="1">
        <v>96</v>
      </c>
      <c r="BU118" s="1">
        <v>127.3</v>
      </c>
      <c r="BV118" s="1">
        <v>11.830659181909772</v>
      </c>
      <c r="BW118" s="1">
        <v>4.7235794427490632</v>
      </c>
      <c r="BX118" s="1">
        <v>30</v>
      </c>
      <c r="BY118" s="1">
        <v>40</v>
      </c>
      <c r="BZ118" s="1">
        <v>0.30500000000000022</v>
      </c>
      <c r="CA118" s="1">
        <v>0.34900000000000025</v>
      </c>
      <c r="CB118" s="1">
        <v>0.34200000000000025</v>
      </c>
    </row>
    <row r="119" spans="1:80">
      <c r="A119" s="1">
        <v>118</v>
      </c>
      <c r="B119" s="1" t="b">
        <v>0</v>
      </c>
      <c r="C119" s="1" t="s">
        <v>51</v>
      </c>
      <c r="D119" s="1">
        <v>0.47954000000000002</v>
      </c>
      <c r="E119" s="1">
        <v>0.29110000000000003</v>
      </c>
      <c r="F119" s="1">
        <v>6.0729999999999999E-2</v>
      </c>
      <c r="G119" s="1">
        <v>4</v>
      </c>
      <c r="H119" s="1">
        <v>7</v>
      </c>
      <c r="I119" s="1">
        <v>1</v>
      </c>
      <c r="J119" s="1">
        <v>411.13621848545284</v>
      </c>
      <c r="K119" s="1">
        <v>483.76772751491126</v>
      </c>
      <c r="L119" s="1">
        <v>547.46772780685649</v>
      </c>
      <c r="M119" s="1">
        <v>4.6428492801125829</v>
      </c>
      <c r="N119" s="1">
        <v>4.5654343665644426</v>
      </c>
      <c r="O119" s="1">
        <v>4.5668557438122468</v>
      </c>
      <c r="P119" s="1">
        <v>6.0137352491194149E-4</v>
      </c>
      <c r="Q119" s="1">
        <v>2.805054620420393E-4</v>
      </c>
      <c r="R119" s="1">
        <v>2.0946903822451239E-4</v>
      </c>
      <c r="S119" s="1">
        <v>0.74227730486173726</v>
      </c>
      <c r="T119" s="1">
        <v>0.77713373533717456</v>
      </c>
      <c r="U119" s="1">
        <v>0.73062860068038493</v>
      </c>
      <c r="V119" s="1">
        <v>7.15</v>
      </c>
      <c r="W119" s="1">
        <v>8.8000000000000007</v>
      </c>
      <c r="X119" s="1">
        <v>10.35</v>
      </c>
      <c r="Y119" s="1">
        <v>0.2870000000000002</v>
      </c>
      <c r="Z119" s="1">
        <v>0.34300000000000025</v>
      </c>
      <c r="AA119" s="1">
        <v>0.34300000000000025</v>
      </c>
      <c r="AB119" s="1">
        <v>144</v>
      </c>
      <c r="AC119" s="1">
        <v>1.8550936897201065E-4</v>
      </c>
      <c r="AD119" s="1">
        <v>7995301.8325341148</v>
      </c>
      <c r="AE119" s="1">
        <v>11.388265570050924</v>
      </c>
      <c r="AF119" s="1">
        <v>4.0110789476006206</v>
      </c>
      <c r="AG119" s="1">
        <v>2.2562015844801686E-4</v>
      </c>
      <c r="AH119" s="1">
        <v>9724044</v>
      </c>
      <c r="AI119" s="1">
        <v>73667</v>
      </c>
      <c r="AJ119" s="1">
        <v>9.9627880112650946E-2</v>
      </c>
      <c r="AK119" s="1">
        <v>585054.10557280923</v>
      </c>
      <c r="AL119" s="1">
        <v>2524528.8228231827</v>
      </c>
      <c r="AM119" s="1">
        <v>24044</v>
      </c>
      <c r="AN119" s="1">
        <v>39754</v>
      </c>
      <c r="AO119" s="1">
        <v>55196</v>
      </c>
      <c r="AP119" s="1">
        <v>0.9007142857142858</v>
      </c>
      <c r="AQ119" s="1">
        <v>0.9007142857142858</v>
      </c>
      <c r="AR119" s="1">
        <v>0.9007142857142858</v>
      </c>
      <c r="AS119" s="1">
        <v>0.40526315789473683</v>
      </c>
      <c r="AT119" s="1">
        <v>0.5</v>
      </c>
      <c r="AU119" s="1">
        <v>0.58421052631578951</v>
      </c>
      <c r="AV119" s="1">
        <v>154</v>
      </c>
      <c r="AW119" s="1">
        <v>190</v>
      </c>
      <c r="AX119" s="1">
        <v>222</v>
      </c>
      <c r="AY119" s="1">
        <v>44</v>
      </c>
      <c r="AZ119" s="1">
        <v>80</v>
      </c>
      <c r="BA119" s="1">
        <v>116</v>
      </c>
      <c r="BB119" s="1">
        <v>24216849.999999993</v>
      </c>
      <c r="BC119" s="1">
        <v>38512950</v>
      </c>
      <c r="BD119" s="1">
        <v>52565170</v>
      </c>
      <c r="BE119" s="1">
        <v>1400</v>
      </c>
      <c r="BF119" s="1">
        <v>1800</v>
      </c>
      <c r="BG119" s="1">
        <v>1900</v>
      </c>
      <c r="BH119" s="1">
        <v>10.371759307331601</v>
      </c>
      <c r="BI119" s="1">
        <v>630.99089112504805</v>
      </c>
      <c r="BJ119" s="1">
        <v>5.8</v>
      </c>
      <c r="BK119" s="1">
        <v>4.8</v>
      </c>
      <c r="BL119" s="1">
        <v>5.51</v>
      </c>
      <c r="BM119" s="1">
        <v>1.1100000000000001</v>
      </c>
      <c r="BN119" s="1">
        <v>1.47</v>
      </c>
      <c r="BO119" s="1">
        <v>1.52</v>
      </c>
      <c r="BP119" s="1">
        <v>9.3000000000000007</v>
      </c>
      <c r="BQ119" s="1">
        <v>7.95</v>
      </c>
      <c r="BR119" s="1">
        <v>9.0399999999999991</v>
      </c>
      <c r="BS119" s="1">
        <v>52.3</v>
      </c>
      <c r="BT119" s="1">
        <v>79.2</v>
      </c>
      <c r="BU119" s="1">
        <v>116.7</v>
      </c>
      <c r="BV119" s="1">
        <v>10.371759307331601</v>
      </c>
      <c r="BW119" s="1">
        <v>4.0110789476006206</v>
      </c>
      <c r="BX119" s="1">
        <v>36</v>
      </c>
      <c r="BY119" s="1">
        <v>36</v>
      </c>
      <c r="BZ119" s="1">
        <v>0.2870000000000002</v>
      </c>
      <c r="CA119" s="1">
        <v>0.34300000000000025</v>
      </c>
      <c r="CB119" s="1">
        <v>0.34300000000000025</v>
      </c>
    </row>
    <row r="120" spans="1:80">
      <c r="A120" s="1">
        <v>119</v>
      </c>
      <c r="B120" s="1" t="b">
        <v>0</v>
      </c>
      <c r="C120" s="1" t="s">
        <v>51</v>
      </c>
      <c r="D120" s="1">
        <v>0.55084999999999995</v>
      </c>
      <c r="E120" s="1">
        <v>0.60382999999999998</v>
      </c>
      <c r="F120" s="1">
        <v>0.70667000000000002</v>
      </c>
      <c r="G120" s="1">
        <v>4</v>
      </c>
      <c r="H120" s="1">
        <v>15</v>
      </c>
      <c r="I120" s="1">
        <v>11</v>
      </c>
      <c r="J120" s="1">
        <v>411.13621848545284</v>
      </c>
      <c r="K120" s="1">
        <v>532.61262205966227</v>
      </c>
      <c r="L120" s="1">
        <v>551.18911241779028</v>
      </c>
      <c r="M120" s="1">
        <v>4.6428492801125829</v>
      </c>
      <c r="N120" s="1">
        <v>4.5631696393803454</v>
      </c>
      <c r="O120" s="1">
        <v>4.5564661915499665</v>
      </c>
      <c r="P120" s="1">
        <v>6.3985447069657647E-4</v>
      </c>
      <c r="Q120" s="1">
        <v>2.342863580413087E-4</v>
      </c>
      <c r="R120" s="1">
        <v>2.5974051625234719E-4</v>
      </c>
      <c r="S120" s="1">
        <v>0.74261375443135069</v>
      </c>
      <c r="T120" s="1">
        <v>0.75058924715270803</v>
      </c>
      <c r="U120" s="1">
        <v>0.78728189874676491</v>
      </c>
      <c r="V120" s="1">
        <v>7.15</v>
      </c>
      <c r="W120" s="1">
        <v>9.9499999999999993</v>
      </c>
      <c r="X120" s="1">
        <v>10.45</v>
      </c>
      <c r="Y120" s="1">
        <v>0.2870000000000002</v>
      </c>
      <c r="Z120" s="1">
        <v>0.34500000000000025</v>
      </c>
      <c r="AA120" s="1">
        <v>0.35000000000000026</v>
      </c>
      <c r="AB120" s="1">
        <v>143</v>
      </c>
      <c r="AC120" s="1">
        <v>1.8989119860888311E-4</v>
      </c>
      <c r="AD120" s="1">
        <v>8329965.2089151917</v>
      </c>
      <c r="AE120" s="1">
        <v>11.706317666241121</v>
      </c>
      <c r="AF120" s="1">
        <v>3.2712458408560305</v>
      </c>
      <c r="AG120" s="1">
        <v>2.2260365701744342E-4</v>
      </c>
      <c r="AH120" s="1">
        <v>9764964</v>
      </c>
      <c r="AI120" s="1">
        <v>73977</v>
      </c>
      <c r="AJ120" s="1">
        <v>0.1053221529345903</v>
      </c>
      <c r="AK120" s="1">
        <v>592982.17185019725</v>
      </c>
      <c r="AL120" s="1">
        <v>2716367.3917634254</v>
      </c>
      <c r="AM120" s="1">
        <v>24044</v>
      </c>
      <c r="AN120" s="1">
        <v>40677</v>
      </c>
      <c r="AO120" s="1">
        <v>60140</v>
      </c>
      <c r="AP120" s="1">
        <v>0.9007142857142858</v>
      </c>
      <c r="AQ120" s="1">
        <v>0.9007142857142858</v>
      </c>
      <c r="AR120" s="1">
        <v>0.9007142857142858</v>
      </c>
      <c r="AS120" s="1">
        <v>0.40526315789473683</v>
      </c>
      <c r="AT120" s="1">
        <v>0.56315789473684208</v>
      </c>
      <c r="AU120" s="1">
        <v>0.58947368421052626</v>
      </c>
      <c r="AV120" s="1">
        <v>154</v>
      </c>
      <c r="AW120" s="1">
        <v>214</v>
      </c>
      <c r="AX120" s="1">
        <v>224</v>
      </c>
      <c r="AY120" s="1">
        <v>44</v>
      </c>
      <c r="AZ120" s="1">
        <v>88</v>
      </c>
      <c r="BA120" s="1">
        <v>126</v>
      </c>
      <c r="BB120" s="1">
        <v>24216849.999999993</v>
      </c>
      <c r="BC120" s="1">
        <v>39352879.999999993</v>
      </c>
      <c r="BD120" s="1">
        <v>57064210</v>
      </c>
      <c r="BE120" s="1">
        <v>1400</v>
      </c>
      <c r="BF120" s="1">
        <v>1600</v>
      </c>
      <c r="BG120" s="1">
        <v>1600</v>
      </c>
      <c r="BH120" s="1">
        <v>11.125655829280612</v>
      </c>
      <c r="BI120" s="1">
        <v>523.77455874595501</v>
      </c>
      <c r="BJ120" s="1">
        <v>5.8</v>
      </c>
      <c r="BK120" s="1">
        <v>5.48</v>
      </c>
      <c r="BL120" s="1">
        <v>5.95</v>
      </c>
      <c r="BM120" s="1">
        <v>1.1100000000000001</v>
      </c>
      <c r="BN120" s="1">
        <v>1.46</v>
      </c>
      <c r="BO120" s="1">
        <v>1.69</v>
      </c>
      <c r="BP120" s="1">
        <v>9.3000000000000007</v>
      </c>
      <c r="BQ120" s="1">
        <v>9.17</v>
      </c>
      <c r="BR120" s="1">
        <v>8.7200000000000006</v>
      </c>
      <c r="BS120" s="1">
        <v>52.3</v>
      </c>
      <c r="BT120" s="1">
        <v>82.6</v>
      </c>
      <c r="BU120" s="1">
        <v>108.2</v>
      </c>
      <c r="BV120" s="1">
        <v>11.125655829280612</v>
      </c>
      <c r="BW120" s="1">
        <v>3.2712458408560305</v>
      </c>
      <c r="BX120" s="1">
        <v>38</v>
      </c>
      <c r="BY120" s="1">
        <v>44</v>
      </c>
      <c r="BZ120" s="1">
        <v>0.2870000000000002</v>
      </c>
      <c r="CA120" s="1">
        <v>0.34500000000000025</v>
      </c>
      <c r="CB120" s="1">
        <v>0.35000000000000026</v>
      </c>
    </row>
    <row r="121" spans="1:80">
      <c r="A121" s="1">
        <v>120</v>
      </c>
      <c r="B121" s="1" t="b">
        <v>0</v>
      </c>
      <c r="C121" s="1" t="s">
        <v>51</v>
      </c>
      <c r="D121" s="1">
        <v>0.50795999999999997</v>
      </c>
      <c r="E121" s="1">
        <v>0.47825000000000001</v>
      </c>
      <c r="F121" s="1">
        <v>0.96087999999999996</v>
      </c>
      <c r="G121" s="1">
        <v>4</v>
      </c>
      <c r="H121" s="1">
        <v>12</v>
      </c>
      <c r="I121" s="1">
        <v>15</v>
      </c>
      <c r="J121" s="1">
        <v>411.13621848545284</v>
      </c>
      <c r="K121" s="1">
        <v>547.46772780685649</v>
      </c>
      <c r="L121" s="1">
        <v>585.3376215475713</v>
      </c>
      <c r="M121" s="1">
        <v>4.6428492801125829</v>
      </c>
      <c r="N121" s="1">
        <v>4.5422830388726227</v>
      </c>
      <c r="O121" s="1">
        <v>4.571089205427918</v>
      </c>
      <c r="P121" s="1">
        <v>6.2827220426358665E-4</v>
      </c>
      <c r="Q121" s="1">
        <v>2.4419775510034378E-4</v>
      </c>
      <c r="R121" s="1">
        <v>1.9641893097868145E-4</v>
      </c>
      <c r="S121" s="1">
        <v>0.74041734799671088</v>
      </c>
      <c r="T121" s="1">
        <v>0.75203894378200609</v>
      </c>
      <c r="U121" s="1">
        <v>0.77522838011121398</v>
      </c>
      <c r="V121" s="1">
        <v>7.15</v>
      </c>
      <c r="W121" s="1">
        <v>10.35</v>
      </c>
      <c r="X121" s="1">
        <v>11.3</v>
      </c>
      <c r="Y121" s="1">
        <v>0.2870000000000002</v>
      </c>
      <c r="Z121" s="1">
        <v>0.36000000000000026</v>
      </c>
      <c r="AA121" s="1">
        <v>0.34000000000000025</v>
      </c>
      <c r="AB121" s="1">
        <v>151</v>
      </c>
      <c r="AC121" s="1">
        <v>1.7348847659738337E-4</v>
      </c>
      <c r="AD121" s="1">
        <v>8825599.4056555554</v>
      </c>
      <c r="AE121" s="1">
        <v>11.561705801641121</v>
      </c>
      <c r="AF121" s="1">
        <v>3.4018584940712944</v>
      </c>
      <c r="AG121" s="1">
        <v>2.0750706153809632E-4</v>
      </c>
      <c r="AH121" s="1">
        <v>10556172</v>
      </c>
      <c r="AI121" s="1">
        <v>79971</v>
      </c>
      <c r="AJ121" s="1">
        <v>9.261660639822053E-2</v>
      </c>
      <c r="AK121" s="1">
        <v>636122.93009009748</v>
      </c>
      <c r="AL121" s="1">
        <v>2770083.5596213285</v>
      </c>
      <c r="AM121" s="1">
        <v>24044</v>
      </c>
      <c r="AN121" s="1">
        <v>49229</v>
      </c>
      <c r="AO121" s="1">
        <v>52989</v>
      </c>
      <c r="AP121" s="1">
        <v>0.9007142857142858</v>
      </c>
      <c r="AQ121" s="1">
        <v>0.9007142857142858</v>
      </c>
      <c r="AR121" s="1">
        <v>0.9007142857142858</v>
      </c>
      <c r="AS121" s="1">
        <v>0.40526315789473683</v>
      </c>
      <c r="AT121" s="1">
        <v>0.58421052631578951</v>
      </c>
      <c r="AU121" s="1">
        <v>0.63684210526315788</v>
      </c>
      <c r="AV121" s="1">
        <v>154</v>
      </c>
      <c r="AW121" s="1">
        <v>222</v>
      </c>
      <c r="AX121" s="1">
        <v>242</v>
      </c>
      <c r="AY121" s="1">
        <v>44</v>
      </c>
      <c r="AZ121" s="1">
        <v>105</v>
      </c>
      <c r="BA121" s="1">
        <v>115</v>
      </c>
      <c r="BB121" s="1">
        <v>24216849.999999993</v>
      </c>
      <c r="BC121" s="1">
        <v>47135200</v>
      </c>
      <c r="BD121" s="1">
        <v>50556800</v>
      </c>
      <c r="BE121" s="1">
        <v>1400</v>
      </c>
      <c r="BF121" s="1">
        <v>1600</v>
      </c>
      <c r="BG121" s="1">
        <v>2000</v>
      </c>
      <c r="BH121" s="1">
        <v>11.344132898785235</v>
      </c>
      <c r="BI121" s="1">
        <v>631.65899693572226</v>
      </c>
      <c r="BJ121" s="1">
        <v>5.8</v>
      </c>
      <c r="BK121" s="1">
        <v>5.51</v>
      </c>
      <c r="BL121" s="1">
        <v>6.46</v>
      </c>
      <c r="BM121" s="1">
        <v>1.1100000000000001</v>
      </c>
      <c r="BN121" s="1">
        <v>1.48</v>
      </c>
      <c r="BO121" s="1">
        <v>1.57</v>
      </c>
      <c r="BP121" s="1">
        <v>9.3000000000000007</v>
      </c>
      <c r="BQ121" s="1">
        <v>9.2899999999999991</v>
      </c>
      <c r="BR121" s="1">
        <v>9.07</v>
      </c>
      <c r="BS121" s="1">
        <v>52.3</v>
      </c>
      <c r="BT121" s="1">
        <v>99.2</v>
      </c>
      <c r="BU121" s="1">
        <v>108.5</v>
      </c>
      <c r="BV121" s="1">
        <v>11.344132898785235</v>
      </c>
      <c r="BW121" s="1">
        <v>3.4018584940712944</v>
      </c>
      <c r="BX121" s="1">
        <v>10</v>
      </c>
      <c r="BY121" s="1">
        <v>61</v>
      </c>
      <c r="BZ121" s="1">
        <v>0.2870000000000002</v>
      </c>
      <c r="CA121" s="1">
        <v>0.36000000000000026</v>
      </c>
      <c r="CB121" s="1">
        <v>0.34000000000000025</v>
      </c>
    </row>
    <row r="122" spans="1:80">
      <c r="A122" s="1">
        <v>121</v>
      </c>
      <c r="B122" s="1" t="b">
        <v>0</v>
      </c>
      <c r="C122" s="1" t="s">
        <v>51</v>
      </c>
      <c r="D122" s="1">
        <v>0.66857</v>
      </c>
      <c r="E122" s="1">
        <v>0.30181999999999998</v>
      </c>
      <c r="F122" s="1">
        <v>0.94833999999999996</v>
      </c>
      <c r="G122" s="1">
        <v>5</v>
      </c>
      <c r="H122" s="1">
        <v>8</v>
      </c>
      <c r="I122" s="1">
        <v>15</v>
      </c>
      <c r="J122" s="1">
        <v>447.06094882436446</v>
      </c>
      <c r="K122" s="1">
        <v>496.34512719675689</v>
      </c>
      <c r="L122" s="1">
        <v>589.03930538126144</v>
      </c>
      <c r="M122" s="1">
        <v>4.6184746332476987</v>
      </c>
      <c r="N122" s="1">
        <v>4.5735241744558648</v>
      </c>
      <c r="O122" s="1">
        <v>4.571089205427918</v>
      </c>
      <c r="P122" s="1">
        <v>4.2028091754525926E-4</v>
      </c>
      <c r="Q122" s="1">
        <v>2.8594006457610774E-4</v>
      </c>
      <c r="R122" s="1">
        <v>1.8621344735852226E-4</v>
      </c>
      <c r="S122" s="1">
        <v>0.74049707524199526</v>
      </c>
      <c r="T122" s="1">
        <v>0.78276496524868755</v>
      </c>
      <c r="U122" s="1">
        <v>0.77453923909011391</v>
      </c>
      <c r="V122" s="1">
        <v>8</v>
      </c>
      <c r="W122" s="1">
        <v>9.1</v>
      </c>
      <c r="X122" s="1">
        <v>11.4</v>
      </c>
      <c r="Y122" s="1">
        <v>0.30500000000000022</v>
      </c>
      <c r="Z122" s="1">
        <v>0.33800000000000024</v>
      </c>
      <c r="AA122" s="1">
        <v>0.34000000000000025</v>
      </c>
      <c r="AB122" s="1">
        <v>154</v>
      </c>
      <c r="AC122" s="1">
        <v>1.6852368676890565E-4</v>
      </c>
      <c r="AD122" s="1">
        <v>8481663.3207602985</v>
      </c>
      <c r="AE122" s="1">
        <v>10.943085600338888</v>
      </c>
      <c r="AF122" s="1">
        <v>3.5844807185685661</v>
      </c>
      <c r="AG122" s="1">
        <v>2.0436849395459131E-4</v>
      </c>
      <c r="AH122" s="1">
        <v>10285704</v>
      </c>
      <c r="AI122" s="1">
        <v>77922</v>
      </c>
      <c r="AJ122" s="1">
        <v>8.915887313831411E-2</v>
      </c>
      <c r="AK122" s="1">
        <v>645892.12087323563</v>
      </c>
      <c r="AL122" s="1">
        <v>2638244.716344676</v>
      </c>
      <c r="AM122" s="1">
        <v>31390</v>
      </c>
      <c r="AN122" s="1">
        <v>40300</v>
      </c>
      <c r="AO122" s="1">
        <v>52989</v>
      </c>
      <c r="AP122" s="1">
        <v>0.9007142857142858</v>
      </c>
      <c r="AQ122" s="1">
        <v>0.9007142857142858</v>
      </c>
      <c r="AR122" s="1">
        <v>0.9007142857142858</v>
      </c>
      <c r="AS122" s="1">
        <v>0.45263157894736844</v>
      </c>
      <c r="AT122" s="1">
        <v>0.51578947368421058</v>
      </c>
      <c r="AU122" s="1">
        <v>0.64210526315789473</v>
      </c>
      <c r="AV122" s="1">
        <v>172</v>
      </c>
      <c r="AW122" s="1">
        <v>196</v>
      </c>
      <c r="AX122" s="1">
        <v>244</v>
      </c>
      <c r="AY122" s="1">
        <v>60</v>
      </c>
      <c r="AZ122" s="1">
        <v>80</v>
      </c>
      <c r="BA122" s="1">
        <v>115</v>
      </c>
      <c r="BB122" s="1">
        <v>30901709.999999989</v>
      </c>
      <c r="BC122" s="1">
        <v>39009809.999999993</v>
      </c>
      <c r="BD122" s="1">
        <v>50556800</v>
      </c>
      <c r="BE122" s="1">
        <v>1600</v>
      </c>
      <c r="BF122" s="1">
        <v>1800</v>
      </c>
      <c r="BG122" s="1">
        <v>2000</v>
      </c>
      <c r="BH122" s="1">
        <v>10.699957367829501</v>
      </c>
      <c r="BI122" s="1">
        <v>658.47484792249111</v>
      </c>
      <c r="BJ122" s="1">
        <v>5.9</v>
      </c>
      <c r="BK122" s="1">
        <v>5.5</v>
      </c>
      <c r="BL122" s="1">
        <v>6.46</v>
      </c>
      <c r="BM122" s="1">
        <v>1.47</v>
      </c>
      <c r="BN122" s="1">
        <v>1.47</v>
      </c>
      <c r="BO122" s="1">
        <v>1.57</v>
      </c>
      <c r="BP122" s="1">
        <v>9.34</v>
      </c>
      <c r="BQ122" s="1">
        <v>9.15</v>
      </c>
      <c r="BR122" s="1">
        <v>9.07</v>
      </c>
      <c r="BS122" s="1">
        <v>70</v>
      </c>
      <c r="BT122" s="1">
        <v>79.2</v>
      </c>
      <c r="BU122" s="1">
        <v>108.5</v>
      </c>
      <c r="BV122" s="1">
        <v>10.699957367829501</v>
      </c>
      <c r="BW122" s="1">
        <v>3.5844807185685661</v>
      </c>
      <c r="BX122" s="1">
        <v>35</v>
      </c>
      <c r="BY122" s="1">
        <v>20</v>
      </c>
      <c r="BZ122" s="1">
        <v>0.30500000000000022</v>
      </c>
      <c r="CA122" s="1">
        <v>0.33800000000000024</v>
      </c>
      <c r="CB122" s="1">
        <v>0.34000000000000025</v>
      </c>
    </row>
    <row r="123" spans="1:80">
      <c r="A123" s="1">
        <v>122</v>
      </c>
      <c r="B123" s="1" t="b">
        <v>0</v>
      </c>
      <c r="C123" s="1" t="s">
        <v>51</v>
      </c>
      <c r="D123" s="1">
        <v>4.58E-2</v>
      </c>
      <c r="E123" s="1">
        <v>0.43465999999999999</v>
      </c>
      <c r="F123" s="1">
        <v>8.1570000000000004E-2</v>
      </c>
      <c r="G123" s="1">
        <v>1</v>
      </c>
      <c r="H123" s="1">
        <v>11</v>
      </c>
      <c r="I123" s="1">
        <v>2</v>
      </c>
      <c r="J123" s="1">
        <v>447.06094882436446</v>
      </c>
      <c r="K123" s="1">
        <v>551.18911241779028</v>
      </c>
      <c r="L123" s="1">
        <v>496.34512719675689</v>
      </c>
      <c r="M123" s="1">
        <v>4.6466781578060674</v>
      </c>
      <c r="N123" s="1">
        <v>4.5495874607056495</v>
      </c>
      <c r="O123" s="1">
        <v>4.5556065086865107</v>
      </c>
      <c r="P123" s="1">
        <v>4.9126899781732302E-4</v>
      </c>
      <c r="Q123" s="1">
        <v>2.3840019633020944E-4</v>
      </c>
      <c r="R123" s="1">
        <v>2.9917234993418791E-4</v>
      </c>
      <c r="S123" s="1">
        <v>0.75990685910193922</v>
      </c>
      <c r="T123" s="1">
        <v>0.77764792152652695</v>
      </c>
      <c r="U123" s="1">
        <v>0.76799483016043946</v>
      </c>
      <c r="V123" s="1">
        <v>8</v>
      </c>
      <c r="W123" s="1">
        <v>10.45</v>
      </c>
      <c r="X123" s="1">
        <v>9.1</v>
      </c>
      <c r="Y123" s="1">
        <v>0.2840000000000002</v>
      </c>
      <c r="Z123" s="1">
        <v>0.35500000000000026</v>
      </c>
      <c r="AA123" s="1">
        <v>0.35100000000000026</v>
      </c>
      <c r="AB123" s="1">
        <v>137</v>
      </c>
      <c r="AC123" s="1">
        <v>1.9398122705423237E-4</v>
      </c>
      <c r="AD123" s="1">
        <v>7976385.7790184272</v>
      </c>
      <c r="AE123" s="1">
        <v>11.646794523358656</v>
      </c>
      <c r="AF123" s="1">
        <v>3.7308018928932478</v>
      </c>
      <c r="AG123" s="1">
        <v>2.3128924598316485E-4</v>
      </c>
      <c r="AH123" s="1">
        <v>9510468</v>
      </c>
      <c r="AI123" s="1">
        <v>72049</v>
      </c>
      <c r="AJ123" s="1">
        <v>0.1047772932380396</v>
      </c>
      <c r="AK123" s="1">
        <v>570713.95359907066</v>
      </c>
      <c r="AL123" s="1">
        <v>2533051.6877914723</v>
      </c>
      <c r="AM123" s="1">
        <v>24105</v>
      </c>
      <c r="AN123" s="1">
        <v>47689</v>
      </c>
      <c r="AO123" s="1">
        <v>59399</v>
      </c>
      <c r="AP123" s="1">
        <v>0.9007142857142858</v>
      </c>
      <c r="AQ123" s="1">
        <v>0.9007142857142858</v>
      </c>
      <c r="AR123" s="1">
        <v>0.9007142857142858</v>
      </c>
      <c r="AS123" s="1">
        <v>0.45263157894736844</v>
      </c>
      <c r="AT123" s="1">
        <v>0.58947368421052626</v>
      </c>
      <c r="AU123" s="1">
        <v>0.51578947368421058</v>
      </c>
      <c r="AV123" s="1">
        <v>172</v>
      </c>
      <c r="AW123" s="1">
        <v>224</v>
      </c>
      <c r="AX123" s="1">
        <v>196</v>
      </c>
      <c r="AY123" s="1">
        <v>50</v>
      </c>
      <c r="AZ123" s="1">
        <v>100</v>
      </c>
      <c r="BA123" s="1">
        <v>112</v>
      </c>
      <c r="BB123" s="1">
        <v>24272359.999999996</v>
      </c>
      <c r="BC123" s="1">
        <v>45733800</v>
      </c>
      <c r="BD123" s="1">
        <v>56389900</v>
      </c>
      <c r="BE123" s="1">
        <v>1400</v>
      </c>
      <c r="BF123" s="1">
        <v>1600</v>
      </c>
      <c r="BG123" s="1">
        <v>2200</v>
      </c>
      <c r="BH123" s="1">
        <v>11.892831514165806</v>
      </c>
      <c r="BI123" s="1">
        <v>559.9400106582741</v>
      </c>
      <c r="BJ123" s="1">
        <v>6.2</v>
      </c>
      <c r="BK123" s="1">
        <v>5.84</v>
      </c>
      <c r="BL123" s="1">
        <v>6.2</v>
      </c>
      <c r="BM123" s="1">
        <v>1.1299999999999999</v>
      </c>
      <c r="BN123" s="1">
        <v>1.59</v>
      </c>
      <c r="BO123" s="1">
        <v>1.65</v>
      </c>
      <c r="BP123" s="1">
        <v>9.3000000000000007</v>
      </c>
      <c r="BQ123" s="1">
        <v>9.66</v>
      </c>
      <c r="BR123" s="1">
        <v>8.76</v>
      </c>
      <c r="BS123" s="1">
        <v>48.3</v>
      </c>
      <c r="BT123" s="1">
        <v>95.1</v>
      </c>
      <c r="BU123" s="1">
        <v>120</v>
      </c>
      <c r="BV123" s="1">
        <v>11.892831514165806</v>
      </c>
      <c r="BW123" s="1">
        <v>3.7308018928932478</v>
      </c>
      <c r="BX123" s="1">
        <v>12</v>
      </c>
      <c r="BY123" s="1">
        <v>50</v>
      </c>
      <c r="BZ123" s="1">
        <v>0.2840000000000002</v>
      </c>
      <c r="CA123" s="1">
        <v>0.35500000000000026</v>
      </c>
      <c r="CB123" s="1">
        <v>0.35100000000000026</v>
      </c>
    </row>
    <row r="124" spans="1:80">
      <c r="A124" s="1">
        <v>123</v>
      </c>
      <c r="B124" s="1" t="b">
        <v>0</v>
      </c>
      <c r="C124" s="1" t="s">
        <v>51</v>
      </c>
      <c r="D124" s="1">
        <v>0.78313999999999995</v>
      </c>
      <c r="E124" s="1">
        <v>0.89176999999999995</v>
      </c>
      <c r="F124" s="1">
        <v>0.23591000000000001</v>
      </c>
      <c r="G124" s="1">
        <v>6</v>
      </c>
      <c r="H124" s="1">
        <v>22</v>
      </c>
      <c r="I124" s="1">
        <v>4</v>
      </c>
      <c r="J124" s="1">
        <v>434.18790959551683</v>
      </c>
      <c r="K124" s="1">
        <v>434.18790959551683</v>
      </c>
      <c r="L124" s="1">
        <v>615.35468738241377</v>
      </c>
      <c r="M124" s="1">
        <v>4.6110200212233927</v>
      </c>
      <c r="N124" s="1">
        <v>4.5838667541917495</v>
      </c>
      <c r="O124" s="1">
        <v>4.560088651606728</v>
      </c>
      <c r="P124" s="1">
        <v>5.4394010605802263E-4</v>
      </c>
      <c r="Q124" s="1">
        <v>4.2053070001075776E-4</v>
      </c>
      <c r="R124" s="1">
        <v>1.8944304556706582E-4</v>
      </c>
      <c r="S124" s="1">
        <v>0.74161208894450215</v>
      </c>
      <c r="T124" s="1">
        <v>0.71989291067238803</v>
      </c>
      <c r="U124" s="1">
        <v>0.77209510834416706</v>
      </c>
      <c r="V124" s="1">
        <v>7.7</v>
      </c>
      <c r="W124" s="1">
        <v>7.7</v>
      </c>
      <c r="X124" s="1">
        <v>12.1</v>
      </c>
      <c r="Y124" s="1">
        <v>0.31000000000000022</v>
      </c>
      <c r="Z124" s="1">
        <v>0.33000000000000024</v>
      </c>
      <c r="AA124" s="1">
        <v>0.34800000000000025</v>
      </c>
      <c r="AB124" s="1">
        <v>134</v>
      </c>
      <c r="AC124" s="1">
        <v>1.9968871370414995E-4</v>
      </c>
      <c r="AD124" s="1">
        <v>8545691.9952427614</v>
      </c>
      <c r="AE124" s="1">
        <v>12.859453940762997</v>
      </c>
      <c r="AF124" s="1">
        <v>3.8669690196995359</v>
      </c>
      <c r="AG124" s="1">
        <v>2.3835840390114531E-4</v>
      </c>
      <c r="AH124" s="1">
        <v>10200564</v>
      </c>
      <c r="AI124" s="1">
        <v>77277</v>
      </c>
      <c r="AJ124" s="1">
        <v>0.10582514901708416</v>
      </c>
      <c r="AK124" s="1">
        <v>553787.90023591754</v>
      </c>
      <c r="AL124" s="1">
        <v>2662643.566123764</v>
      </c>
      <c r="AM124" s="1">
        <v>32344</v>
      </c>
      <c r="AN124" s="1">
        <v>42506</v>
      </c>
      <c r="AO124" s="1">
        <v>64218</v>
      </c>
      <c r="AP124" s="1">
        <v>0.9007142857142858</v>
      </c>
      <c r="AQ124" s="1">
        <v>0.9007142857142858</v>
      </c>
      <c r="AR124" s="1">
        <v>0.9007142857142858</v>
      </c>
      <c r="AS124" s="1">
        <v>0.43684210526315792</v>
      </c>
      <c r="AT124" s="1">
        <v>0.43684210526315792</v>
      </c>
      <c r="AU124" s="1">
        <v>0.67894736842105263</v>
      </c>
      <c r="AV124" s="1">
        <v>166</v>
      </c>
      <c r="AW124" s="1">
        <v>166</v>
      </c>
      <c r="AX124" s="1">
        <v>258</v>
      </c>
      <c r="AY124" s="1">
        <v>60</v>
      </c>
      <c r="AZ124" s="1">
        <v>75</v>
      </c>
      <c r="BA124" s="1">
        <v>144</v>
      </c>
      <c r="BB124" s="1">
        <v>31769849.999999996</v>
      </c>
      <c r="BC124" s="1">
        <v>41017269.999999993</v>
      </c>
      <c r="BD124" s="1">
        <v>60775190</v>
      </c>
      <c r="BE124" s="1">
        <v>1600</v>
      </c>
      <c r="BF124" s="1">
        <v>1600</v>
      </c>
      <c r="BG124" s="1">
        <v>1800</v>
      </c>
      <c r="BH124" s="1">
        <v>11.999775601692921</v>
      </c>
      <c r="BI124" s="1">
        <v>604.02828173639205</v>
      </c>
      <c r="BJ124" s="1">
        <v>5.5</v>
      </c>
      <c r="BK124" s="1">
        <v>5.33</v>
      </c>
      <c r="BL124" s="1">
        <v>6.25</v>
      </c>
      <c r="BM124" s="1">
        <v>1.44</v>
      </c>
      <c r="BN124" s="1">
        <v>1.47</v>
      </c>
      <c r="BO124" s="1">
        <v>1.66</v>
      </c>
      <c r="BP124" s="1">
        <v>9.34</v>
      </c>
      <c r="BQ124" s="1">
        <v>8.2200000000000006</v>
      </c>
      <c r="BR124" s="1">
        <v>9.1</v>
      </c>
      <c r="BS124" s="1">
        <v>70</v>
      </c>
      <c r="BT124" s="1">
        <v>121.6</v>
      </c>
      <c r="BU124" s="1">
        <v>130.30000000000001</v>
      </c>
      <c r="BV124" s="1">
        <v>11.999775601692921</v>
      </c>
      <c r="BW124" s="1">
        <v>3.8669690196995359</v>
      </c>
      <c r="BX124" s="1">
        <v>69</v>
      </c>
      <c r="BY124" s="1">
        <v>15</v>
      </c>
      <c r="BZ124" s="1">
        <v>0.31000000000000022</v>
      </c>
      <c r="CA124" s="1">
        <v>0.33000000000000024</v>
      </c>
      <c r="CB124" s="1">
        <v>0.34800000000000025</v>
      </c>
    </row>
    <row r="125" spans="1:80">
      <c r="A125" s="1">
        <v>124</v>
      </c>
      <c r="B125" s="1" t="b">
        <v>0</v>
      </c>
      <c r="C125" s="1" t="s">
        <v>51</v>
      </c>
      <c r="D125" s="1">
        <v>0.72907999999999995</v>
      </c>
      <c r="E125" s="1">
        <v>0.49929000000000001</v>
      </c>
      <c r="F125" s="1">
        <v>0.46933000000000002</v>
      </c>
      <c r="G125" s="1">
        <v>6</v>
      </c>
      <c r="H125" s="1">
        <v>12</v>
      </c>
      <c r="I125" s="1">
        <v>8</v>
      </c>
      <c r="J125" s="1">
        <v>434.18790959551683</v>
      </c>
      <c r="K125" s="1">
        <v>547.46772780685649</v>
      </c>
      <c r="L125" s="1">
        <v>562.54742792829427</v>
      </c>
      <c r="M125" s="1">
        <v>4.6110200212233927</v>
      </c>
      <c r="N125" s="1">
        <v>4.5502803747769036</v>
      </c>
      <c r="O125" s="1">
        <v>4.5644184627972111</v>
      </c>
      <c r="P125" s="1">
        <v>5.6183068888442946E-4</v>
      </c>
      <c r="Q125" s="1">
        <v>2.7094665565243479E-4</v>
      </c>
      <c r="R125" s="1">
        <v>2.4611808756462491E-4</v>
      </c>
      <c r="S125" s="1">
        <v>0.74331935685485451</v>
      </c>
      <c r="T125" s="1">
        <v>0.75243472324621996</v>
      </c>
      <c r="U125" s="1">
        <v>0.76867380544589592</v>
      </c>
      <c r="V125" s="1">
        <v>7.7</v>
      </c>
      <c r="W125" s="1">
        <v>10.35</v>
      </c>
      <c r="X125" s="1">
        <v>10.75</v>
      </c>
      <c r="Y125" s="1">
        <v>0.31000000000000022</v>
      </c>
      <c r="Z125" s="1">
        <v>0.35500000000000026</v>
      </c>
      <c r="AA125" s="1">
        <v>0.34500000000000025</v>
      </c>
      <c r="AB125" s="1">
        <v>134</v>
      </c>
      <c r="AC125" s="1">
        <v>1.9547476509725842E-4</v>
      </c>
      <c r="AD125" s="1">
        <v>8198811.1143056843</v>
      </c>
      <c r="AE125" s="1">
        <v>12.211471471263316</v>
      </c>
      <c r="AF125" s="1">
        <v>4.0449328540300016</v>
      </c>
      <c r="AG125" s="1">
        <v>2.3592409363755844E-4</v>
      </c>
      <c r="AH125" s="1">
        <v>9895380</v>
      </c>
      <c r="AI125" s="1">
        <v>74965</v>
      </c>
      <c r="AJ125" s="1">
        <v>0.10527452764797333</v>
      </c>
      <c r="AK125" s="1">
        <v>559501.99051219737</v>
      </c>
      <c r="AL125" s="1">
        <v>2596055.1321848696</v>
      </c>
      <c r="AM125" s="1">
        <v>32344</v>
      </c>
      <c r="AN125" s="1">
        <v>49229</v>
      </c>
      <c r="AO125" s="1">
        <v>56656</v>
      </c>
      <c r="AP125" s="1">
        <v>0.9007142857142858</v>
      </c>
      <c r="AQ125" s="1">
        <v>0.9007142857142858</v>
      </c>
      <c r="AR125" s="1">
        <v>0.9007142857142858</v>
      </c>
      <c r="AS125" s="1">
        <v>0.43684210526315792</v>
      </c>
      <c r="AT125" s="1">
        <v>0.58421052631578951</v>
      </c>
      <c r="AU125" s="1">
        <v>0.60526315789473684</v>
      </c>
      <c r="AV125" s="1">
        <v>166</v>
      </c>
      <c r="AW125" s="1">
        <v>222</v>
      </c>
      <c r="AX125" s="1">
        <v>230</v>
      </c>
      <c r="AY125" s="1">
        <v>60</v>
      </c>
      <c r="AZ125" s="1">
        <v>105</v>
      </c>
      <c r="BA125" s="1">
        <v>120</v>
      </c>
      <c r="BB125" s="1">
        <v>31769849.999999996</v>
      </c>
      <c r="BC125" s="1">
        <v>47135200</v>
      </c>
      <c r="BD125" s="1">
        <v>53893770</v>
      </c>
      <c r="BE125" s="1">
        <v>1600</v>
      </c>
      <c r="BF125" s="1">
        <v>1600</v>
      </c>
      <c r="BG125" s="1">
        <v>1900</v>
      </c>
      <c r="BH125" s="1">
        <v>12.438542977002481</v>
      </c>
      <c r="BI125" s="1">
        <v>619.24764327842524</v>
      </c>
      <c r="BJ125" s="1">
        <v>5.5</v>
      </c>
      <c r="BK125" s="1">
        <v>5.51</v>
      </c>
      <c r="BL125" s="1">
        <v>5.05</v>
      </c>
      <c r="BM125" s="1">
        <v>1.44</v>
      </c>
      <c r="BN125" s="1">
        <v>1.48</v>
      </c>
      <c r="BO125" s="1">
        <v>1.57</v>
      </c>
      <c r="BP125" s="1">
        <v>9.34</v>
      </c>
      <c r="BQ125" s="1">
        <v>9.2899999999999991</v>
      </c>
      <c r="BR125" s="1">
        <v>8.9700000000000006</v>
      </c>
      <c r="BS125" s="1">
        <v>70</v>
      </c>
      <c r="BT125" s="1">
        <v>99.2</v>
      </c>
      <c r="BU125" s="1">
        <v>115.2</v>
      </c>
      <c r="BV125" s="1">
        <v>12.438542977002481</v>
      </c>
      <c r="BW125" s="1">
        <v>4.0449328540300016</v>
      </c>
      <c r="BX125" s="1">
        <v>15</v>
      </c>
      <c r="BY125" s="1">
        <v>45</v>
      </c>
      <c r="BZ125" s="1">
        <v>0.31000000000000022</v>
      </c>
      <c r="CA125" s="1">
        <v>0.35500000000000026</v>
      </c>
      <c r="CB125" s="1">
        <v>0.34500000000000025</v>
      </c>
    </row>
    <row r="126" spans="1:80">
      <c r="A126" s="1">
        <v>125</v>
      </c>
      <c r="B126" s="1" t="b">
        <v>0</v>
      </c>
      <c r="C126" s="1" t="s">
        <v>51</v>
      </c>
      <c r="D126" s="1">
        <v>0.14387</v>
      </c>
      <c r="E126" s="1">
        <v>0.32144</v>
      </c>
      <c r="F126" s="1">
        <v>0.74900999999999995</v>
      </c>
      <c r="G126" s="1">
        <v>2</v>
      </c>
      <c r="H126" s="1">
        <v>8</v>
      </c>
      <c r="I126" s="1">
        <v>12</v>
      </c>
      <c r="J126" s="1">
        <v>442.8077006846824</v>
      </c>
      <c r="K126" s="1">
        <v>496.34512719675689</v>
      </c>
      <c r="L126" s="1">
        <v>592.82291055287965</v>
      </c>
      <c r="M126" s="1">
        <v>4.6466199198699849</v>
      </c>
      <c r="N126" s="1">
        <v>4.5670618706880433</v>
      </c>
      <c r="O126" s="1">
        <v>4.5665885686767789</v>
      </c>
      <c r="P126" s="1">
        <v>5.1700722605068229E-4</v>
      </c>
      <c r="Q126" s="1">
        <v>2.9749521353841991E-4</v>
      </c>
      <c r="R126" s="1">
        <v>1.9252190445267464E-4</v>
      </c>
      <c r="S126" s="1">
        <v>0.76075748114777553</v>
      </c>
      <c r="T126" s="1">
        <v>0.78347763528416869</v>
      </c>
      <c r="U126" s="1">
        <v>0.74727018520610977</v>
      </c>
      <c r="V126" s="1">
        <v>7.9</v>
      </c>
      <c r="W126" s="1">
        <v>9.1</v>
      </c>
      <c r="X126" s="1">
        <v>11.5</v>
      </c>
      <c r="Y126" s="1">
        <v>0.2840000000000002</v>
      </c>
      <c r="Z126" s="1">
        <v>0.34200000000000025</v>
      </c>
      <c r="AA126" s="1">
        <v>0.34300000000000025</v>
      </c>
      <c r="AB126" s="1">
        <v>147</v>
      </c>
      <c r="AC126" s="1">
        <v>1.7715744183903034E-4</v>
      </c>
      <c r="AD126" s="1">
        <v>8453792.6916325819</v>
      </c>
      <c r="AE126" s="1">
        <v>11.49530350733008</v>
      </c>
      <c r="AF126" s="1">
        <v>3.823180911378008</v>
      </c>
      <c r="AG126" s="1">
        <v>2.1538925095281042E-4</v>
      </c>
      <c r="AH126" s="1">
        <v>10278180</v>
      </c>
      <c r="AI126" s="1">
        <v>77865</v>
      </c>
      <c r="AJ126" s="1">
        <v>9.533924513122348E-2</v>
      </c>
      <c r="AK126" s="1">
        <v>612843.95305743394</v>
      </c>
      <c r="AL126" s="1">
        <v>2674818.5767759932</v>
      </c>
      <c r="AM126" s="1">
        <v>24224</v>
      </c>
      <c r="AN126" s="1">
        <v>40300</v>
      </c>
      <c r="AO126" s="1">
        <v>58348</v>
      </c>
      <c r="AP126" s="1">
        <v>0.9007142857142858</v>
      </c>
      <c r="AQ126" s="1">
        <v>0.9007142857142858</v>
      </c>
      <c r="AR126" s="1">
        <v>0.9007142857142858</v>
      </c>
      <c r="AS126" s="1">
        <v>0.44736842105263158</v>
      </c>
      <c r="AT126" s="1">
        <v>0.51578947368421058</v>
      </c>
      <c r="AU126" s="1">
        <v>0.64736842105263159</v>
      </c>
      <c r="AV126" s="1">
        <v>170</v>
      </c>
      <c r="AW126" s="1">
        <v>196</v>
      </c>
      <c r="AX126" s="1">
        <v>246</v>
      </c>
      <c r="AY126" s="1">
        <v>50</v>
      </c>
      <c r="AZ126" s="1">
        <v>80</v>
      </c>
      <c r="BA126" s="1">
        <v>133</v>
      </c>
      <c r="BB126" s="1">
        <v>24380649.999999996</v>
      </c>
      <c r="BC126" s="1">
        <v>39009809.999999993</v>
      </c>
      <c r="BD126" s="1">
        <v>55433490</v>
      </c>
      <c r="BE126" s="1">
        <v>1400</v>
      </c>
      <c r="BF126" s="1">
        <v>1800</v>
      </c>
      <c r="BG126" s="1">
        <v>1950</v>
      </c>
      <c r="BH126" s="1">
        <v>10.623982684189132</v>
      </c>
      <c r="BI126" s="1">
        <v>665.90136755410765</v>
      </c>
      <c r="BJ126" s="1">
        <v>6.2</v>
      </c>
      <c r="BK126" s="1">
        <v>5.5</v>
      </c>
      <c r="BL126" s="1">
        <v>6.2</v>
      </c>
      <c r="BM126" s="1">
        <v>1.17</v>
      </c>
      <c r="BN126" s="1">
        <v>1.47</v>
      </c>
      <c r="BO126" s="1">
        <v>1.7</v>
      </c>
      <c r="BP126" s="1">
        <v>9.3000000000000007</v>
      </c>
      <c r="BQ126" s="1">
        <v>9.15</v>
      </c>
      <c r="BR126" s="1">
        <v>8.82</v>
      </c>
      <c r="BS126" s="1">
        <v>48.3</v>
      </c>
      <c r="BT126" s="1">
        <v>79.2</v>
      </c>
      <c r="BU126" s="1">
        <v>114</v>
      </c>
      <c r="BV126" s="1">
        <v>10.623982684189132</v>
      </c>
      <c r="BW126" s="1">
        <v>3.823180911378008</v>
      </c>
      <c r="BX126" s="1">
        <v>53</v>
      </c>
      <c r="BY126" s="1">
        <v>30</v>
      </c>
      <c r="BZ126" s="1">
        <v>0.2840000000000002</v>
      </c>
      <c r="CA126" s="1">
        <v>0.34200000000000025</v>
      </c>
      <c r="CB126" s="1">
        <v>0.34300000000000025</v>
      </c>
    </row>
    <row r="127" spans="1:80">
      <c r="A127" s="1">
        <v>126</v>
      </c>
      <c r="B127" s="1" t="b">
        <v>0</v>
      </c>
      <c r="C127" s="1" t="s">
        <v>51</v>
      </c>
      <c r="D127" s="1">
        <v>0.94072</v>
      </c>
      <c r="E127" s="1">
        <v>0.46360000000000001</v>
      </c>
      <c r="F127" s="1">
        <v>0.51651000000000002</v>
      </c>
      <c r="G127" s="1">
        <v>7</v>
      </c>
      <c r="H127" s="1">
        <v>12</v>
      </c>
      <c r="I127" s="1">
        <v>8</v>
      </c>
      <c r="J127" s="1">
        <v>459.55923147146609</v>
      </c>
      <c r="K127" s="1">
        <v>547.46772780685649</v>
      </c>
      <c r="L127" s="1">
        <v>562.54742792829427</v>
      </c>
      <c r="M127" s="1">
        <v>4.6122758194035134</v>
      </c>
      <c r="N127" s="1">
        <v>4.5502803747769036</v>
      </c>
      <c r="O127" s="1">
        <v>4.5644184627972111</v>
      </c>
      <c r="P127" s="1">
        <v>4.9363560478327074E-4</v>
      </c>
      <c r="Q127" s="1">
        <v>2.7094665565243479E-4</v>
      </c>
      <c r="R127" s="1">
        <v>2.4611808756462491E-4</v>
      </c>
      <c r="S127" s="1">
        <v>0.77428788293012185</v>
      </c>
      <c r="T127" s="1">
        <v>0.75243472324621996</v>
      </c>
      <c r="U127" s="1">
        <v>0.76867380544589592</v>
      </c>
      <c r="V127" s="1">
        <v>8.25</v>
      </c>
      <c r="W127" s="1">
        <v>10.35</v>
      </c>
      <c r="X127" s="1">
        <v>10.75</v>
      </c>
      <c r="Y127" s="1">
        <v>0.30900000000000022</v>
      </c>
      <c r="Z127" s="1">
        <v>0.35500000000000026</v>
      </c>
      <c r="AA127" s="1">
        <v>0.34500000000000025</v>
      </c>
      <c r="AB127" s="1">
        <v>137</v>
      </c>
      <c r="AC127" s="1">
        <v>1.901880033843078E-4</v>
      </c>
      <c r="AD127" s="1">
        <v>8329479.9667858966</v>
      </c>
      <c r="AE127" s="1">
        <v>12.023210103947479</v>
      </c>
      <c r="AF127" s="1">
        <v>3.8454899661194388</v>
      </c>
      <c r="AG127" s="1">
        <v>2.2864290304550218E-4</v>
      </c>
      <c r="AH127" s="1">
        <v>10013652</v>
      </c>
      <c r="AI127" s="1">
        <v>75861</v>
      </c>
      <c r="AJ127" s="1">
        <v>0.10248660054589431</v>
      </c>
      <c r="AK127" s="1">
        <v>577319.47172543861</v>
      </c>
      <c r="AL127" s="1">
        <v>2638956.8272543317</v>
      </c>
      <c r="AM127" s="1">
        <v>31847</v>
      </c>
      <c r="AN127" s="1">
        <v>49229</v>
      </c>
      <c r="AO127" s="1">
        <v>56656</v>
      </c>
      <c r="AP127" s="1">
        <v>0.9007142857142858</v>
      </c>
      <c r="AQ127" s="1">
        <v>0.9007142857142858</v>
      </c>
      <c r="AR127" s="1">
        <v>0.9007142857142858</v>
      </c>
      <c r="AS127" s="1">
        <v>0.46842105263157896</v>
      </c>
      <c r="AT127" s="1">
        <v>0.58421052631578951</v>
      </c>
      <c r="AU127" s="1">
        <v>0.60526315789473684</v>
      </c>
      <c r="AV127" s="1">
        <v>178</v>
      </c>
      <c r="AW127" s="1">
        <v>222</v>
      </c>
      <c r="AX127" s="1">
        <v>230</v>
      </c>
      <c r="AY127" s="1">
        <v>60</v>
      </c>
      <c r="AZ127" s="1">
        <v>105</v>
      </c>
      <c r="BA127" s="1">
        <v>120</v>
      </c>
      <c r="BB127" s="1">
        <v>31317579.999999996</v>
      </c>
      <c r="BC127" s="1">
        <v>47135200</v>
      </c>
      <c r="BD127" s="1">
        <v>53893770</v>
      </c>
      <c r="BE127" s="1">
        <v>1600</v>
      </c>
      <c r="BF127" s="1">
        <v>1600</v>
      </c>
      <c r="BG127" s="1">
        <v>1900</v>
      </c>
      <c r="BH127" s="1">
        <v>12.391257483164601</v>
      </c>
      <c r="BI127" s="1">
        <v>614.72279212314777</v>
      </c>
      <c r="BJ127" s="1">
        <v>5.8</v>
      </c>
      <c r="BK127" s="1">
        <v>5.51</v>
      </c>
      <c r="BL127" s="1">
        <v>5.05</v>
      </c>
      <c r="BM127" s="1">
        <v>1.4</v>
      </c>
      <c r="BN127" s="1">
        <v>1.48</v>
      </c>
      <c r="BO127" s="1">
        <v>1.57</v>
      </c>
      <c r="BP127" s="1">
        <v>8.75</v>
      </c>
      <c r="BQ127" s="1">
        <v>9.2899999999999991</v>
      </c>
      <c r="BR127" s="1">
        <v>8.9700000000000006</v>
      </c>
      <c r="BS127" s="1">
        <v>68</v>
      </c>
      <c r="BT127" s="1">
        <v>99.2</v>
      </c>
      <c r="BU127" s="1">
        <v>115.2</v>
      </c>
      <c r="BV127" s="1">
        <v>12.391257483164601</v>
      </c>
      <c r="BW127" s="1">
        <v>3.8454899661194388</v>
      </c>
      <c r="BX127" s="1">
        <v>15</v>
      </c>
      <c r="BY127" s="1">
        <v>45</v>
      </c>
      <c r="BZ127" s="1">
        <v>0.30900000000000022</v>
      </c>
      <c r="CA127" s="1">
        <v>0.35500000000000026</v>
      </c>
      <c r="CB127" s="1">
        <v>0.34500000000000025</v>
      </c>
    </row>
    <row r="128" spans="1:80">
      <c r="A128" s="1">
        <v>127</v>
      </c>
      <c r="B128" s="1" t="b">
        <v>0</v>
      </c>
      <c r="C128" s="1" t="s">
        <v>51</v>
      </c>
      <c r="D128" s="1">
        <v>0.37963000000000002</v>
      </c>
      <c r="E128" s="1">
        <v>0.60485</v>
      </c>
      <c r="F128" s="1">
        <v>0.85621999999999998</v>
      </c>
      <c r="G128" s="1">
        <v>3</v>
      </c>
      <c r="H128" s="1">
        <v>15</v>
      </c>
      <c r="I128" s="1">
        <v>13</v>
      </c>
      <c r="J128" s="1">
        <v>434.18790959551683</v>
      </c>
      <c r="K128" s="1">
        <v>532.61262205966227</v>
      </c>
      <c r="L128" s="1">
        <v>547.46772780685649</v>
      </c>
      <c r="M128" s="1">
        <v>4.6348929887801233</v>
      </c>
      <c r="N128" s="1">
        <v>4.5669465376064231</v>
      </c>
      <c r="O128" s="1">
        <v>4.564440602720806</v>
      </c>
      <c r="P128" s="1">
        <v>5.4338090583843008E-4</v>
      </c>
      <c r="Q128" s="1">
        <v>2.342863580413087E-4</v>
      </c>
      <c r="R128" s="1">
        <v>2.3319548708179832E-4</v>
      </c>
      <c r="S128" s="1">
        <v>0.75526180417615929</v>
      </c>
      <c r="T128" s="1">
        <v>0.75058924715270803</v>
      </c>
      <c r="U128" s="1">
        <v>0.75500393948726952</v>
      </c>
      <c r="V128" s="1">
        <v>7.7</v>
      </c>
      <c r="W128" s="1">
        <v>9.9499999999999993</v>
      </c>
      <c r="X128" s="1">
        <v>10.35</v>
      </c>
      <c r="Y128" s="1">
        <v>0.2930000000000002</v>
      </c>
      <c r="Z128" s="1">
        <v>0.34200000000000025</v>
      </c>
      <c r="AA128" s="1">
        <v>0.34500000000000025</v>
      </c>
      <c r="AB128" s="1">
        <v>148</v>
      </c>
      <c r="AC128" s="1">
        <v>1.7987919541376487E-4</v>
      </c>
      <c r="AD128" s="1">
        <v>8380160.0130278841</v>
      </c>
      <c r="AE128" s="1">
        <v>11.521712164240174</v>
      </c>
      <c r="AF128" s="1">
        <v>3.7901754350728707</v>
      </c>
      <c r="AG128" s="1">
        <v>2.1778094976449358E-4</v>
      </c>
      <c r="AH128" s="1">
        <v>10145916</v>
      </c>
      <c r="AI128" s="1">
        <v>76863</v>
      </c>
      <c r="AJ128" s="1">
        <v>9.6269473416737222E-2</v>
      </c>
      <c r="AK128" s="1">
        <v>606113.62078613229</v>
      </c>
      <c r="AL128" s="1">
        <v>2636880.2035209248</v>
      </c>
      <c r="AM128" s="1">
        <v>25716</v>
      </c>
      <c r="AN128" s="1">
        <v>40677</v>
      </c>
      <c r="AO128" s="1">
        <v>58750</v>
      </c>
      <c r="AP128" s="1">
        <v>0.9007142857142858</v>
      </c>
      <c r="AQ128" s="1">
        <v>0.9007142857142858</v>
      </c>
      <c r="AR128" s="1">
        <v>0.9007142857142858</v>
      </c>
      <c r="AS128" s="1">
        <v>0.43684210526315792</v>
      </c>
      <c r="AT128" s="1">
        <v>0.56315789473684208</v>
      </c>
      <c r="AU128" s="1">
        <v>0.58421052631578951</v>
      </c>
      <c r="AV128" s="1">
        <v>166</v>
      </c>
      <c r="AW128" s="1">
        <v>214</v>
      </c>
      <c r="AX128" s="1">
        <v>222</v>
      </c>
      <c r="AY128" s="1">
        <v>50</v>
      </c>
      <c r="AZ128" s="1">
        <v>88</v>
      </c>
      <c r="BA128" s="1">
        <v>120</v>
      </c>
      <c r="BB128" s="1">
        <v>25738369.999999996</v>
      </c>
      <c r="BC128" s="1">
        <v>39352879.999999993</v>
      </c>
      <c r="BD128" s="1">
        <v>55799310</v>
      </c>
      <c r="BE128" s="1">
        <v>1400</v>
      </c>
      <c r="BF128" s="1">
        <v>1600</v>
      </c>
      <c r="BG128" s="1">
        <v>1900</v>
      </c>
      <c r="BH128" s="1">
        <v>10.926069798251817</v>
      </c>
      <c r="BI128" s="1">
        <v>644.50093524482224</v>
      </c>
      <c r="BJ128" s="1">
        <v>6.2</v>
      </c>
      <c r="BK128" s="1">
        <v>5.48</v>
      </c>
      <c r="BL128" s="1">
        <v>6.4</v>
      </c>
      <c r="BM128" s="1">
        <v>1.17</v>
      </c>
      <c r="BN128" s="1">
        <v>1.46</v>
      </c>
      <c r="BO128" s="1">
        <v>1.67</v>
      </c>
      <c r="BP128" s="1">
        <v>9.3000000000000007</v>
      </c>
      <c r="BQ128" s="1">
        <v>9.17</v>
      </c>
      <c r="BR128" s="1">
        <v>7.85</v>
      </c>
      <c r="BS128" s="1">
        <v>52.3</v>
      </c>
      <c r="BT128" s="1">
        <v>82.6</v>
      </c>
      <c r="BU128" s="1">
        <v>130</v>
      </c>
      <c r="BV128" s="1">
        <v>10.926069798251817</v>
      </c>
      <c r="BW128" s="1">
        <v>3.7901754350728707</v>
      </c>
      <c r="BX128" s="1">
        <v>32</v>
      </c>
      <c r="BY128" s="1">
        <v>38</v>
      </c>
      <c r="BZ128" s="1">
        <v>0.2930000000000002</v>
      </c>
      <c r="CA128" s="1">
        <v>0.34200000000000025</v>
      </c>
      <c r="CB128" s="1">
        <v>0.34500000000000025</v>
      </c>
    </row>
    <row r="129" spans="1:80">
      <c r="A129" s="1">
        <v>128</v>
      </c>
      <c r="B129" s="1" t="b">
        <v>0</v>
      </c>
      <c r="C129" s="1" t="s">
        <v>51</v>
      </c>
      <c r="D129" s="1">
        <v>0.38327</v>
      </c>
      <c r="E129" s="1">
        <v>7.4270000000000003E-2</v>
      </c>
      <c r="F129" s="1">
        <v>0.41660000000000003</v>
      </c>
      <c r="G129" s="1" t="s">
        <v>182</v>
      </c>
      <c r="H129" s="1" t="s">
        <v>182</v>
      </c>
      <c r="I129" s="1" t="s">
        <v>182</v>
      </c>
      <c r="J129" s="1" t="s">
        <v>182</v>
      </c>
      <c r="K129" s="1" t="s">
        <v>182</v>
      </c>
      <c r="L129" s="1" t="s">
        <v>182</v>
      </c>
      <c r="M129" s="1" t="s">
        <v>182</v>
      </c>
      <c r="N129" s="1" t="s">
        <v>182</v>
      </c>
      <c r="O129" s="1" t="s">
        <v>182</v>
      </c>
      <c r="P129" s="1" t="s">
        <v>182</v>
      </c>
      <c r="Q129" s="1" t="s">
        <v>182</v>
      </c>
      <c r="R129" s="1" t="s">
        <v>182</v>
      </c>
      <c r="S129" s="1" t="s">
        <v>182</v>
      </c>
      <c r="T129" s="1" t="s">
        <v>182</v>
      </c>
      <c r="U129" s="1" t="s">
        <v>182</v>
      </c>
      <c r="V129" s="1" t="s">
        <v>182</v>
      </c>
      <c r="W129" s="1" t="s">
        <v>182</v>
      </c>
      <c r="X129" s="1" t="s">
        <v>182</v>
      </c>
      <c r="Y129" s="1" t="s">
        <v>182</v>
      </c>
      <c r="Z129" s="1" t="s">
        <v>182</v>
      </c>
      <c r="AA129" s="1" t="s">
        <v>182</v>
      </c>
      <c r="AB129" s="1" t="s">
        <v>182</v>
      </c>
      <c r="AC129" s="1" t="s">
        <v>182</v>
      </c>
      <c r="AD129" s="1" t="s">
        <v>182</v>
      </c>
      <c r="AE129" s="1" t="s">
        <v>182</v>
      </c>
      <c r="AF129" s="1" t="s">
        <v>182</v>
      </c>
      <c r="AG129" s="1" t="s">
        <v>182</v>
      </c>
      <c r="AH129" s="1" t="s">
        <v>182</v>
      </c>
      <c r="AI129" s="1" t="s">
        <v>182</v>
      </c>
      <c r="AJ129" s="1" t="s">
        <v>182</v>
      </c>
      <c r="AK129" s="1" t="s">
        <v>182</v>
      </c>
      <c r="AL129" s="1" t="s">
        <v>182</v>
      </c>
      <c r="AM129" s="1" t="s">
        <v>182</v>
      </c>
      <c r="AN129" s="1" t="s">
        <v>182</v>
      </c>
      <c r="AO129" s="1" t="s">
        <v>182</v>
      </c>
      <c r="AP129" s="1" t="s">
        <v>182</v>
      </c>
      <c r="AQ129" s="1" t="s">
        <v>182</v>
      </c>
      <c r="AR129" s="1" t="s">
        <v>182</v>
      </c>
      <c r="AS129" s="1" t="s">
        <v>182</v>
      </c>
      <c r="AT129" s="1" t="s">
        <v>182</v>
      </c>
      <c r="AU129" s="1" t="s">
        <v>182</v>
      </c>
      <c r="AV129" s="1" t="s">
        <v>182</v>
      </c>
      <c r="AW129" s="1" t="s">
        <v>182</v>
      </c>
      <c r="AX129" s="1" t="s">
        <v>182</v>
      </c>
      <c r="AY129" s="1" t="s">
        <v>182</v>
      </c>
      <c r="AZ129" s="1" t="s">
        <v>182</v>
      </c>
      <c r="BA129" s="1" t="s">
        <v>182</v>
      </c>
      <c r="BB129" s="1" t="s">
        <v>182</v>
      </c>
      <c r="BC129" s="1" t="s">
        <v>182</v>
      </c>
      <c r="BD129" s="1" t="s">
        <v>182</v>
      </c>
      <c r="BE129" s="1" t="s">
        <v>182</v>
      </c>
      <c r="BF129" s="1" t="s">
        <v>182</v>
      </c>
      <c r="BG129" s="1" t="s">
        <v>182</v>
      </c>
      <c r="BH129" s="1" t="s">
        <v>182</v>
      </c>
      <c r="BI129" s="1" t="s">
        <v>182</v>
      </c>
      <c r="BJ129" s="1" t="s">
        <v>182</v>
      </c>
      <c r="BK129" s="1" t="s">
        <v>182</v>
      </c>
      <c r="BL129" s="1" t="s">
        <v>182</v>
      </c>
      <c r="BM129" s="1" t="s">
        <v>182</v>
      </c>
      <c r="BN129" s="1" t="s">
        <v>182</v>
      </c>
      <c r="BO129" s="1" t="s">
        <v>182</v>
      </c>
      <c r="BP129" s="1" t="s">
        <v>182</v>
      </c>
      <c r="BQ129" s="1" t="s">
        <v>182</v>
      </c>
      <c r="BR129" s="1" t="s">
        <v>182</v>
      </c>
      <c r="BS129" s="1" t="s">
        <v>182</v>
      </c>
      <c r="BT129" s="1" t="s">
        <v>182</v>
      </c>
      <c r="BU129" s="1" t="s">
        <v>182</v>
      </c>
      <c r="BV129" s="1" t="s">
        <v>182</v>
      </c>
      <c r="BW129" s="1" t="s">
        <v>182</v>
      </c>
      <c r="BX129" s="1" t="s">
        <v>182</v>
      </c>
      <c r="BY129" s="1" t="s">
        <v>182</v>
      </c>
      <c r="BZ129" s="1" t="s">
        <v>182</v>
      </c>
      <c r="CA129" s="1" t="s">
        <v>182</v>
      </c>
      <c r="CB129" s="1" t="s">
        <v>182</v>
      </c>
    </row>
    <row r="130" spans="1:80">
      <c r="A130" s="1">
        <v>129</v>
      </c>
      <c r="B130" s="1" t="b">
        <v>0</v>
      </c>
      <c r="C130" s="1" t="s">
        <v>51</v>
      </c>
      <c r="D130" s="1">
        <v>0.91969000000000001</v>
      </c>
      <c r="E130" s="1">
        <v>0.25251000000000001</v>
      </c>
      <c r="F130" s="1">
        <v>0.20102999999999999</v>
      </c>
      <c r="G130" s="1">
        <v>7</v>
      </c>
      <c r="H130" s="1">
        <v>7</v>
      </c>
      <c r="I130" s="1">
        <v>4</v>
      </c>
      <c r="J130" s="1">
        <v>459.55923147146609</v>
      </c>
      <c r="K130" s="1">
        <v>483.76772751491126</v>
      </c>
      <c r="L130" s="1">
        <v>615.35468738241377</v>
      </c>
      <c r="M130" s="1">
        <v>4.6122758194035134</v>
      </c>
      <c r="N130" s="1">
        <v>4.5759064953131174</v>
      </c>
      <c r="O130" s="1">
        <v>4.560088651606728</v>
      </c>
      <c r="P130" s="1">
        <v>4.812543106093287E-4</v>
      </c>
      <c r="Q130" s="1">
        <v>3.4205300095076782E-4</v>
      </c>
      <c r="R130" s="1">
        <v>1.972394197165011E-4</v>
      </c>
      <c r="S130" s="1">
        <v>0.7714348523969673</v>
      </c>
      <c r="T130" s="1">
        <v>0.77844558374216999</v>
      </c>
      <c r="U130" s="1">
        <v>0.77160164999425884</v>
      </c>
      <c r="V130" s="1">
        <v>8.25</v>
      </c>
      <c r="W130" s="1">
        <v>8.8000000000000007</v>
      </c>
      <c r="X130" s="1">
        <v>12.1</v>
      </c>
      <c r="Y130" s="1">
        <v>0.30900000000000022</v>
      </c>
      <c r="Z130" s="1">
        <v>0.33600000000000024</v>
      </c>
      <c r="AA130" s="1">
        <v>0.34800000000000025</v>
      </c>
      <c r="AB130" s="1">
        <v>140</v>
      </c>
      <c r="AC130" s="1">
        <v>1.8544743310681068E-4</v>
      </c>
      <c r="AD130" s="1">
        <v>8639721.5408955421</v>
      </c>
      <c r="AE130" s="1">
        <v>12.187914382834776</v>
      </c>
      <c r="AF130" s="1">
        <v>3.8004865570041977</v>
      </c>
      <c r="AG130" s="1">
        <v>2.2345229867685266E-4</v>
      </c>
      <c r="AH130" s="1">
        <v>10410312</v>
      </c>
      <c r="AI130" s="1">
        <v>78866</v>
      </c>
      <c r="AJ130" s="1">
        <v>9.9591798222766689E-2</v>
      </c>
      <c r="AK130" s="1">
        <v>590730.10562712024</v>
      </c>
      <c r="AL130" s="1">
        <v>2727928.1134218518</v>
      </c>
      <c r="AM130" s="1">
        <v>31847</v>
      </c>
      <c r="AN130" s="1">
        <v>39754</v>
      </c>
      <c r="AO130" s="1">
        <v>64218</v>
      </c>
      <c r="AP130" s="1">
        <v>0.9007142857142858</v>
      </c>
      <c r="AQ130" s="1">
        <v>0.9007142857142858</v>
      </c>
      <c r="AR130" s="1">
        <v>0.9007142857142858</v>
      </c>
      <c r="AS130" s="1">
        <v>0.46842105263157896</v>
      </c>
      <c r="AT130" s="1">
        <v>0.5</v>
      </c>
      <c r="AU130" s="1">
        <v>0.67894736842105263</v>
      </c>
      <c r="AV130" s="1">
        <v>178</v>
      </c>
      <c r="AW130" s="1">
        <v>190</v>
      </c>
      <c r="AX130" s="1">
        <v>258</v>
      </c>
      <c r="AY130" s="1">
        <v>60</v>
      </c>
      <c r="AZ130" s="1">
        <v>80</v>
      </c>
      <c r="BA130" s="1">
        <v>144</v>
      </c>
      <c r="BB130" s="1">
        <v>31317579.999999996</v>
      </c>
      <c r="BC130" s="1">
        <v>38512950</v>
      </c>
      <c r="BD130" s="1">
        <v>60775190</v>
      </c>
      <c r="BE130" s="1">
        <v>1600</v>
      </c>
      <c r="BF130" s="1">
        <v>1800</v>
      </c>
      <c r="BG130" s="1">
        <v>1800</v>
      </c>
      <c r="BH130" s="1">
        <v>11.873320397032192</v>
      </c>
      <c r="BI130" s="1">
        <v>646.26551757312711</v>
      </c>
      <c r="BJ130" s="1">
        <v>5.8</v>
      </c>
      <c r="BK130" s="1">
        <v>4.8</v>
      </c>
      <c r="BL130" s="1">
        <v>6.25</v>
      </c>
      <c r="BM130" s="1">
        <v>1.4</v>
      </c>
      <c r="BN130" s="1">
        <v>1.47</v>
      </c>
      <c r="BO130" s="1">
        <v>1.66</v>
      </c>
      <c r="BP130" s="1">
        <v>8.75</v>
      </c>
      <c r="BQ130" s="1">
        <v>7.95</v>
      </c>
      <c r="BR130" s="1">
        <v>9.1</v>
      </c>
      <c r="BS130" s="1">
        <v>68</v>
      </c>
      <c r="BT130" s="1">
        <v>79.2</v>
      </c>
      <c r="BU130" s="1">
        <v>130.30000000000001</v>
      </c>
      <c r="BV130" s="1">
        <v>11.873320397032192</v>
      </c>
      <c r="BW130" s="1">
        <v>3.8004865570041977</v>
      </c>
      <c r="BX130" s="1">
        <v>64</v>
      </c>
      <c r="BY130" s="1">
        <v>20</v>
      </c>
      <c r="BZ130" s="1">
        <v>0.30900000000000022</v>
      </c>
      <c r="CA130" s="1">
        <v>0.33600000000000024</v>
      </c>
      <c r="CB130" s="1">
        <v>0.34800000000000025</v>
      </c>
    </row>
    <row r="131" spans="1:80">
      <c r="A131" s="1">
        <v>130</v>
      </c>
      <c r="B131" s="1" t="b">
        <v>0</v>
      </c>
      <c r="C131" s="1" t="s">
        <v>51</v>
      </c>
      <c r="D131" s="1">
        <v>0.29304999999999998</v>
      </c>
      <c r="E131" s="1">
        <v>1.188E-2</v>
      </c>
      <c r="F131" s="1">
        <v>0.50815999999999995</v>
      </c>
      <c r="G131" s="1" t="s">
        <v>182</v>
      </c>
      <c r="H131" s="1" t="s">
        <v>182</v>
      </c>
      <c r="I131" s="1" t="s">
        <v>182</v>
      </c>
      <c r="J131" s="1" t="s">
        <v>182</v>
      </c>
      <c r="K131" s="1" t="s">
        <v>182</v>
      </c>
      <c r="L131" s="1" t="s">
        <v>182</v>
      </c>
      <c r="M131" s="1" t="s">
        <v>182</v>
      </c>
      <c r="N131" s="1" t="s">
        <v>182</v>
      </c>
      <c r="O131" s="1" t="s">
        <v>182</v>
      </c>
      <c r="P131" s="1" t="s">
        <v>182</v>
      </c>
      <c r="Q131" s="1" t="s">
        <v>182</v>
      </c>
      <c r="R131" s="1" t="s">
        <v>182</v>
      </c>
      <c r="S131" s="1" t="s">
        <v>182</v>
      </c>
      <c r="T131" s="1" t="s">
        <v>182</v>
      </c>
      <c r="U131" s="1" t="s">
        <v>182</v>
      </c>
      <c r="V131" s="1" t="s">
        <v>182</v>
      </c>
      <c r="W131" s="1" t="s">
        <v>182</v>
      </c>
      <c r="X131" s="1" t="s">
        <v>182</v>
      </c>
      <c r="Y131" s="1" t="s">
        <v>182</v>
      </c>
      <c r="Z131" s="1" t="s">
        <v>182</v>
      </c>
      <c r="AA131" s="1" t="s">
        <v>182</v>
      </c>
      <c r="AB131" s="1" t="s">
        <v>182</v>
      </c>
      <c r="AC131" s="1" t="s">
        <v>182</v>
      </c>
      <c r="AD131" s="1" t="s">
        <v>182</v>
      </c>
      <c r="AE131" s="1" t="s">
        <v>182</v>
      </c>
      <c r="AF131" s="1" t="s">
        <v>182</v>
      </c>
      <c r="AG131" s="1" t="s">
        <v>182</v>
      </c>
      <c r="AH131" s="1" t="s">
        <v>182</v>
      </c>
      <c r="AI131" s="1" t="s">
        <v>182</v>
      </c>
      <c r="AJ131" s="1" t="s">
        <v>182</v>
      </c>
      <c r="AK131" s="1" t="s">
        <v>182</v>
      </c>
      <c r="AL131" s="1" t="s">
        <v>182</v>
      </c>
      <c r="AM131" s="1" t="s">
        <v>182</v>
      </c>
      <c r="AN131" s="1" t="s">
        <v>182</v>
      </c>
      <c r="AO131" s="1" t="s">
        <v>182</v>
      </c>
      <c r="AP131" s="1" t="s">
        <v>182</v>
      </c>
      <c r="AQ131" s="1" t="s">
        <v>182</v>
      </c>
      <c r="AR131" s="1" t="s">
        <v>182</v>
      </c>
      <c r="AS131" s="1" t="s">
        <v>182</v>
      </c>
      <c r="AT131" s="1" t="s">
        <v>182</v>
      </c>
      <c r="AU131" s="1" t="s">
        <v>182</v>
      </c>
      <c r="AV131" s="1" t="s">
        <v>182</v>
      </c>
      <c r="AW131" s="1" t="s">
        <v>182</v>
      </c>
      <c r="AX131" s="1" t="s">
        <v>182</v>
      </c>
      <c r="AY131" s="1" t="s">
        <v>182</v>
      </c>
      <c r="AZ131" s="1" t="s">
        <v>182</v>
      </c>
      <c r="BA131" s="1" t="s">
        <v>182</v>
      </c>
      <c r="BB131" s="1" t="s">
        <v>182</v>
      </c>
      <c r="BC131" s="1" t="s">
        <v>182</v>
      </c>
      <c r="BD131" s="1" t="s">
        <v>182</v>
      </c>
      <c r="BE131" s="1" t="s">
        <v>182</v>
      </c>
      <c r="BF131" s="1" t="s">
        <v>182</v>
      </c>
      <c r="BG131" s="1" t="s">
        <v>182</v>
      </c>
      <c r="BH131" s="1" t="s">
        <v>182</v>
      </c>
      <c r="BI131" s="1" t="s">
        <v>182</v>
      </c>
      <c r="BJ131" s="1" t="s">
        <v>182</v>
      </c>
      <c r="BK131" s="1" t="s">
        <v>182</v>
      </c>
      <c r="BL131" s="1" t="s">
        <v>182</v>
      </c>
      <c r="BM131" s="1" t="s">
        <v>182</v>
      </c>
      <c r="BN131" s="1" t="s">
        <v>182</v>
      </c>
      <c r="BO131" s="1" t="s">
        <v>182</v>
      </c>
      <c r="BP131" s="1" t="s">
        <v>182</v>
      </c>
      <c r="BQ131" s="1" t="s">
        <v>182</v>
      </c>
      <c r="BR131" s="1" t="s">
        <v>182</v>
      </c>
      <c r="BS131" s="1" t="s">
        <v>182</v>
      </c>
      <c r="BT131" s="1" t="s">
        <v>182</v>
      </c>
      <c r="BU131" s="1" t="s">
        <v>182</v>
      </c>
      <c r="BV131" s="1" t="s">
        <v>182</v>
      </c>
      <c r="BW131" s="1" t="s">
        <v>182</v>
      </c>
      <c r="BX131" s="1" t="s">
        <v>182</v>
      </c>
      <c r="BY131" s="1" t="s">
        <v>182</v>
      </c>
      <c r="BZ131" s="1" t="s">
        <v>182</v>
      </c>
      <c r="CA131" s="1" t="s">
        <v>182</v>
      </c>
      <c r="CB131" s="1" t="s">
        <v>182</v>
      </c>
    </row>
    <row r="132" spans="1:80">
      <c r="A132" s="1">
        <v>131</v>
      </c>
      <c r="B132" s="1" t="b">
        <v>0</v>
      </c>
      <c r="C132" s="1" t="s">
        <v>51</v>
      </c>
      <c r="D132" s="1">
        <v>0.19450000000000001</v>
      </c>
      <c r="E132" s="1">
        <v>2.972E-2</v>
      </c>
      <c r="F132" s="1">
        <v>0.68725000000000003</v>
      </c>
      <c r="G132" s="1">
        <v>2</v>
      </c>
      <c r="H132" s="1">
        <v>1</v>
      </c>
      <c r="I132" s="1">
        <v>11</v>
      </c>
      <c r="J132" s="1">
        <v>442.8077006846824</v>
      </c>
      <c r="K132" s="1">
        <v>447.06094882436446</v>
      </c>
      <c r="L132" s="1">
        <v>551.18911241779028</v>
      </c>
      <c r="M132" s="1">
        <v>4.6466199198699849</v>
      </c>
      <c r="N132" s="1">
        <v>4.5741285951840922</v>
      </c>
      <c r="O132" s="1">
        <v>4.5564661915499665</v>
      </c>
      <c r="P132" s="1">
        <v>4.9062506104886915E-4</v>
      </c>
      <c r="Q132" s="1">
        <v>3.5762583304760993E-4</v>
      </c>
      <c r="R132" s="1">
        <v>2.5737137291060295E-4</v>
      </c>
      <c r="S132" s="1">
        <v>0.76310273933243244</v>
      </c>
      <c r="T132" s="1">
        <v>0.72054754041473623</v>
      </c>
      <c r="U132" s="1">
        <v>0.78745859093814941</v>
      </c>
      <c r="V132" s="1">
        <v>7.9</v>
      </c>
      <c r="W132" s="1">
        <v>8</v>
      </c>
      <c r="X132" s="1">
        <v>10.45</v>
      </c>
      <c r="Y132" s="1">
        <v>0.2840000000000002</v>
      </c>
      <c r="Z132" s="1">
        <v>0.33700000000000024</v>
      </c>
      <c r="AA132" s="1">
        <v>0.35000000000000026</v>
      </c>
      <c r="AB132" s="1">
        <v>134</v>
      </c>
      <c r="AC132" s="1">
        <v>2.0668168980495503E-4</v>
      </c>
      <c r="AD132" s="1">
        <v>7803069.8152703829</v>
      </c>
      <c r="AE132" s="1">
        <v>11.897631473622237</v>
      </c>
      <c r="AF132" s="1">
        <v>3.483669591212315</v>
      </c>
      <c r="AG132" s="1">
        <v>2.4151838571707818E-4</v>
      </c>
      <c r="AH132" s="1">
        <v>9118296</v>
      </c>
      <c r="AI132" s="1">
        <v>69078</v>
      </c>
      <c r="AJ132" s="1">
        <v>0.11673908058211188</v>
      </c>
      <c r="AK132" s="1">
        <v>546542.24194189801</v>
      </c>
      <c r="AL132" s="1">
        <v>2591255.1969756084</v>
      </c>
      <c r="AM132" s="1">
        <v>24224</v>
      </c>
      <c r="AN132" s="1">
        <v>39512</v>
      </c>
      <c r="AO132" s="1">
        <v>60140</v>
      </c>
      <c r="AP132" s="1">
        <v>0.9007142857142858</v>
      </c>
      <c r="AQ132" s="1">
        <v>0.9007142857142858</v>
      </c>
      <c r="AR132" s="1">
        <v>0.9007142857142858</v>
      </c>
      <c r="AS132" s="1">
        <v>0.44736842105263158</v>
      </c>
      <c r="AT132" s="1">
        <v>0.45263157894736844</v>
      </c>
      <c r="AU132" s="1">
        <v>0.58947368421052626</v>
      </c>
      <c r="AV132" s="1">
        <v>170</v>
      </c>
      <c r="AW132" s="1">
        <v>172</v>
      </c>
      <c r="AX132" s="1">
        <v>224</v>
      </c>
      <c r="AY132" s="1">
        <v>50</v>
      </c>
      <c r="AZ132" s="1">
        <v>77</v>
      </c>
      <c r="BA132" s="1">
        <v>126</v>
      </c>
      <c r="BB132" s="1">
        <v>24380649.999999996</v>
      </c>
      <c r="BC132" s="1">
        <v>38292730</v>
      </c>
      <c r="BD132" s="1">
        <v>57064210</v>
      </c>
      <c r="BE132" s="1">
        <v>1400</v>
      </c>
      <c r="BF132" s="1">
        <v>1700</v>
      </c>
      <c r="BG132" s="1">
        <v>1600</v>
      </c>
      <c r="BH132" s="1">
        <v>10.832116358196098</v>
      </c>
      <c r="BI132" s="1">
        <v>480.05755742631027</v>
      </c>
      <c r="BJ132" s="1">
        <v>6.2</v>
      </c>
      <c r="BK132" s="1">
        <v>4.92</v>
      </c>
      <c r="BL132" s="1">
        <v>5.95</v>
      </c>
      <c r="BM132" s="1">
        <v>1.17</v>
      </c>
      <c r="BN132" s="1">
        <v>1.34</v>
      </c>
      <c r="BO132" s="1">
        <v>1.69</v>
      </c>
      <c r="BP132" s="1">
        <v>9.3000000000000007</v>
      </c>
      <c r="BQ132" s="1">
        <v>8.25</v>
      </c>
      <c r="BR132" s="1">
        <v>8.7200000000000006</v>
      </c>
      <c r="BS132" s="1">
        <v>48.3</v>
      </c>
      <c r="BT132" s="1">
        <v>91.5</v>
      </c>
      <c r="BU132" s="1">
        <v>108.2</v>
      </c>
      <c r="BV132" s="1">
        <v>10.832116358196098</v>
      </c>
      <c r="BW132" s="1">
        <v>3.483669591212315</v>
      </c>
      <c r="BX132" s="1">
        <v>49</v>
      </c>
      <c r="BY132" s="1">
        <v>27</v>
      </c>
      <c r="BZ132" s="1">
        <v>0.2840000000000002</v>
      </c>
      <c r="CA132" s="1">
        <v>0.33700000000000024</v>
      </c>
      <c r="CB132" s="1">
        <v>0.35000000000000026</v>
      </c>
    </row>
    <row r="133" spans="1:80">
      <c r="A133" s="1">
        <v>132</v>
      </c>
      <c r="B133" s="1" t="b">
        <v>0</v>
      </c>
      <c r="C133" s="1" t="s">
        <v>51</v>
      </c>
      <c r="D133" s="1">
        <v>0.36519000000000001</v>
      </c>
      <c r="E133" s="1">
        <v>0.52088000000000001</v>
      </c>
      <c r="F133" s="1">
        <v>0.54142999999999997</v>
      </c>
      <c r="G133" s="1">
        <v>3</v>
      </c>
      <c r="H133" s="1">
        <v>13</v>
      </c>
      <c r="I133" s="1">
        <v>9</v>
      </c>
      <c r="J133" s="1">
        <v>434.18790959551683</v>
      </c>
      <c r="K133" s="1">
        <v>547.46772780685649</v>
      </c>
      <c r="L133" s="1">
        <v>577.79868081636744</v>
      </c>
      <c r="M133" s="1">
        <v>4.6348929887801233</v>
      </c>
      <c r="N133" s="1">
        <v>4.5609398957593212</v>
      </c>
      <c r="O133" s="1">
        <v>4.5672596776334693</v>
      </c>
      <c r="P133" s="1">
        <v>5.4724334236253263E-4</v>
      </c>
      <c r="Q133" s="1">
        <v>2.2517519764517471E-4</v>
      </c>
      <c r="R133" s="1">
        <v>1.9516375761497928E-4</v>
      </c>
      <c r="S133" s="1">
        <v>0.75616031756353885</v>
      </c>
      <c r="T133" s="1">
        <v>0.76548825719403102</v>
      </c>
      <c r="U133" s="1">
        <v>0.76527461051840306</v>
      </c>
      <c r="V133" s="1">
        <v>7.7</v>
      </c>
      <c r="W133" s="1">
        <v>10.35</v>
      </c>
      <c r="X133" s="1">
        <v>11.1</v>
      </c>
      <c r="Y133" s="1">
        <v>0.2930000000000002</v>
      </c>
      <c r="Z133" s="1">
        <v>0.34700000000000025</v>
      </c>
      <c r="AA133" s="1">
        <v>0.34300000000000025</v>
      </c>
      <c r="AB133" s="1">
        <v>158</v>
      </c>
      <c r="AC133" s="1">
        <v>1.6565060358351473E-4</v>
      </c>
      <c r="AD133" s="1">
        <v>8759653.3144882172</v>
      </c>
      <c r="AE133" s="1">
        <v>11.062561433816073</v>
      </c>
      <c r="AF133" s="1">
        <v>3.43926707568288</v>
      </c>
      <c r="AG133" s="1">
        <v>2.0004327434034353E-4</v>
      </c>
      <c r="AH133" s="1">
        <v>10578348</v>
      </c>
      <c r="AI133" s="1">
        <v>80139</v>
      </c>
      <c r="AJ133" s="1">
        <v>8.7450819793250506E-2</v>
      </c>
      <c r="AK133" s="1">
        <v>659857.22556921293</v>
      </c>
      <c r="AL133" s="1">
        <v>2718868.5376403937</v>
      </c>
      <c r="AM133" s="1">
        <v>25716</v>
      </c>
      <c r="AN133" s="1">
        <v>42454</v>
      </c>
      <c r="AO133" s="1">
        <v>54624</v>
      </c>
      <c r="AP133" s="1">
        <v>0.9007142857142858</v>
      </c>
      <c r="AQ133" s="1">
        <v>0.9007142857142858</v>
      </c>
      <c r="AR133" s="1">
        <v>0.9007142857142858</v>
      </c>
      <c r="AS133" s="1">
        <v>0.43684210526315792</v>
      </c>
      <c r="AT133" s="1">
        <v>0.58421052631578951</v>
      </c>
      <c r="AU133" s="1">
        <v>0.62631578947368416</v>
      </c>
      <c r="AV133" s="1">
        <v>166</v>
      </c>
      <c r="AW133" s="1">
        <v>222</v>
      </c>
      <c r="AX133" s="1">
        <v>238</v>
      </c>
      <c r="AY133" s="1">
        <v>50</v>
      </c>
      <c r="AZ133" s="1">
        <v>90</v>
      </c>
      <c r="BA133" s="1">
        <v>116</v>
      </c>
      <c r="BB133" s="1">
        <v>25738369.999999996</v>
      </c>
      <c r="BC133" s="1">
        <v>40969949.999999993</v>
      </c>
      <c r="BD133" s="1">
        <v>52044650.000000007</v>
      </c>
      <c r="BE133" s="1">
        <v>1400</v>
      </c>
      <c r="BF133" s="1">
        <v>1900</v>
      </c>
      <c r="BG133" s="1">
        <v>2200</v>
      </c>
      <c r="BH133" s="1">
        <v>10.779481946690666</v>
      </c>
      <c r="BI133" s="1">
        <v>663.82356021180067</v>
      </c>
      <c r="BJ133" s="1">
        <v>6.2</v>
      </c>
      <c r="BK133" s="1">
        <v>6.4</v>
      </c>
      <c r="BL133" s="1">
        <v>6.5</v>
      </c>
      <c r="BM133" s="1">
        <v>1.17</v>
      </c>
      <c r="BN133" s="1">
        <v>1.46</v>
      </c>
      <c r="BO133" s="1">
        <v>1.55</v>
      </c>
      <c r="BP133" s="1">
        <v>9.3000000000000007</v>
      </c>
      <c r="BQ133" s="1">
        <v>8.17</v>
      </c>
      <c r="BR133" s="1">
        <v>8.89</v>
      </c>
      <c r="BS133" s="1">
        <v>52.3</v>
      </c>
      <c r="BT133" s="1">
        <v>84.5</v>
      </c>
      <c r="BU133" s="1">
        <v>111.8</v>
      </c>
      <c r="BV133" s="1">
        <v>10.779481946690666</v>
      </c>
      <c r="BW133" s="1">
        <v>3.43926707568288</v>
      </c>
      <c r="BX133" s="1">
        <v>26</v>
      </c>
      <c r="BY133" s="1">
        <v>40</v>
      </c>
      <c r="BZ133" s="1">
        <v>0.2930000000000002</v>
      </c>
      <c r="CA133" s="1">
        <v>0.34700000000000025</v>
      </c>
      <c r="CB133" s="1">
        <v>0.34300000000000025</v>
      </c>
    </row>
    <row r="134" spans="1:80">
      <c r="A134" s="1">
        <v>133</v>
      </c>
      <c r="B134" s="1" t="b">
        <v>0</v>
      </c>
      <c r="C134" s="1" t="s">
        <v>51</v>
      </c>
      <c r="D134" s="1">
        <v>0.23616000000000001</v>
      </c>
      <c r="E134" s="1">
        <v>0.58769000000000005</v>
      </c>
      <c r="F134" s="1">
        <v>3.6810000000000002E-2</v>
      </c>
      <c r="G134" s="1">
        <v>2</v>
      </c>
      <c r="H134" s="1">
        <v>15</v>
      </c>
      <c r="I134" s="1">
        <v>1</v>
      </c>
      <c r="J134" s="1">
        <v>442.8077006846824</v>
      </c>
      <c r="K134" s="1">
        <v>532.61262205966227</v>
      </c>
      <c r="L134" s="1">
        <v>547.46772780685649</v>
      </c>
      <c r="M134" s="1">
        <v>4.6466199198699849</v>
      </c>
      <c r="N134" s="1">
        <v>4.5669465376064231</v>
      </c>
      <c r="O134" s="1">
        <v>4.5668557438122468</v>
      </c>
      <c r="P134" s="1">
        <v>4.9667742443226034E-4</v>
      </c>
      <c r="Q134" s="1">
        <v>2.3194118353075594E-4</v>
      </c>
      <c r="R134" s="1">
        <v>2.2391599996973038E-4</v>
      </c>
      <c r="S134" s="1">
        <v>0.76271090777193185</v>
      </c>
      <c r="T134" s="1">
        <v>0.75069669955831231</v>
      </c>
      <c r="U134" s="1">
        <v>0.73068098999154352</v>
      </c>
      <c r="V134" s="1">
        <v>7.9</v>
      </c>
      <c r="W134" s="1">
        <v>9.9499999999999993</v>
      </c>
      <c r="X134" s="1">
        <v>10.35</v>
      </c>
      <c r="Y134" s="1">
        <v>0.2840000000000002</v>
      </c>
      <c r="Z134" s="1">
        <v>0.34200000000000025</v>
      </c>
      <c r="AA134" s="1">
        <v>0.34300000000000025</v>
      </c>
      <c r="AB134" s="1">
        <v>151</v>
      </c>
      <c r="AC134" s="1">
        <v>1.7549496485198948E-4</v>
      </c>
      <c r="AD134" s="1">
        <v>8218769.8508929219</v>
      </c>
      <c r="AE134" s="1">
        <v>11.132961832798081</v>
      </c>
      <c r="AF134" s="1">
        <v>3.907013263928854</v>
      </c>
      <c r="AG134" s="1">
        <v>2.1456509749127802E-4</v>
      </c>
      <c r="AH134" s="1">
        <v>10048500</v>
      </c>
      <c r="AI134" s="1">
        <v>76125</v>
      </c>
      <c r="AJ134" s="1">
        <v>9.2715316615988003E-2</v>
      </c>
      <c r="AK134" s="1">
        <v>615197.91216446913</v>
      </c>
      <c r="AL134" s="1">
        <v>2552842.8021781556</v>
      </c>
      <c r="AM134" s="1">
        <v>24224</v>
      </c>
      <c r="AN134" s="1">
        <v>40677</v>
      </c>
      <c r="AO134" s="1">
        <v>55196</v>
      </c>
      <c r="AP134" s="1">
        <v>0.9007142857142858</v>
      </c>
      <c r="AQ134" s="1">
        <v>0.9007142857142858</v>
      </c>
      <c r="AR134" s="1">
        <v>0.9007142857142858</v>
      </c>
      <c r="AS134" s="1">
        <v>0.44736842105263158</v>
      </c>
      <c r="AT134" s="1">
        <v>0.56315789473684208</v>
      </c>
      <c r="AU134" s="1">
        <v>0.58421052631578951</v>
      </c>
      <c r="AV134" s="1">
        <v>170</v>
      </c>
      <c r="AW134" s="1">
        <v>214</v>
      </c>
      <c r="AX134" s="1">
        <v>222</v>
      </c>
      <c r="AY134" s="1">
        <v>50</v>
      </c>
      <c r="AZ134" s="1">
        <v>88</v>
      </c>
      <c r="BA134" s="1">
        <v>116</v>
      </c>
      <c r="BB134" s="1">
        <v>24380649.999999996</v>
      </c>
      <c r="BC134" s="1">
        <v>39352879.999999993</v>
      </c>
      <c r="BD134" s="1">
        <v>52565170</v>
      </c>
      <c r="BE134" s="1">
        <v>1400</v>
      </c>
      <c r="BF134" s="1">
        <v>1600</v>
      </c>
      <c r="BG134" s="1">
        <v>1900</v>
      </c>
      <c r="BH134" s="1">
        <v>10.398609916983071</v>
      </c>
      <c r="BI134" s="1">
        <v>667.85150442408349</v>
      </c>
      <c r="BJ134" s="1">
        <v>6.2</v>
      </c>
      <c r="BK134" s="1">
        <v>5.48</v>
      </c>
      <c r="BL134" s="1">
        <v>5.51</v>
      </c>
      <c r="BM134" s="1">
        <v>1.17</v>
      </c>
      <c r="BN134" s="1">
        <v>1.46</v>
      </c>
      <c r="BO134" s="1">
        <v>1.52</v>
      </c>
      <c r="BP134" s="1">
        <v>9.3000000000000007</v>
      </c>
      <c r="BQ134" s="1">
        <v>9.17</v>
      </c>
      <c r="BR134" s="1">
        <v>9.0399999999999991</v>
      </c>
      <c r="BS134" s="1">
        <v>48.3</v>
      </c>
      <c r="BT134" s="1">
        <v>82.6</v>
      </c>
      <c r="BU134" s="1">
        <v>116.7</v>
      </c>
      <c r="BV134" s="1">
        <v>10.398609916983071</v>
      </c>
      <c r="BW134" s="1">
        <v>3.907013263928854</v>
      </c>
      <c r="BX134" s="1">
        <v>28</v>
      </c>
      <c r="BY134" s="1">
        <v>38</v>
      </c>
      <c r="BZ134" s="1">
        <v>0.2840000000000002</v>
      </c>
      <c r="CA134" s="1">
        <v>0.34200000000000025</v>
      </c>
      <c r="CB134" s="1">
        <v>0.34300000000000025</v>
      </c>
    </row>
    <row r="135" spans="1:80">
      <c r="A135" s="1">
        <v>134</v>
      </c>
      <c r="B135" s="1" t="b">
        <v>0</v>
      </c>
      <c r="C135" s="1" t="s">
        <v>51</v>
      </c>
      <c r="D135" s="1">
        <v>0.31519999999999998</v>
      </c>
      <c r="E135" s="1">
        <v>0.46590999999999999</v>
      </c>
      <c r="F135" s="1">
        <v>0.78895999999999999</v>
      </c>
      <c r="G135" s="1">
        <v>3</v>
      </c>
      <c r="H135" s="1">
        <v>12</v>
      </c>
      <c r="I135" s="1">
        <v>12</v>
      </c>
      <c r="J135" s="1">
        <v>434.18790959551683</v>
      </c>
      <c r="K135" s="1">
        <v>547.46772780685649</v>
      </c>
      <c r="L135" s="1">
        <v>592.82291055287965</v>
      </c>
      <c r="M135" s="1">
        <v>4.6348929887801233</v>
      </c>
      <c r="N135" s="1">
        <v>4.5452546498833666</v>
      </c>
      <c r="O135" s="1">
        <v>4.5665885686767789</v>
      </c>
      <c r="P135" s="1">
        <v>6.8570085545756679E-4</v>
      </c>
      <c r="Q135" s="1">
        <v>2.7311470679000909E-4</v>
      </c>
      <c r="R135" s="1">
        <v>2.159397515824508E-4</v>
      </c>
      <c r="S135" s="1">
        <v>0.75391167580754948</v>
      </c>
      <c r="T135" s="1">
        <v>0.75233351977471197</v>
      </c>
      <c r="U135" s="1">
        <v>0.74750089162430655</v>
      </c>
      <c r="V135" s="1">
        <v>7.7</v>
      </c>
      <c r="W135" s="1">
        <v>10.35</v>
      </c>
      <c r="X135" s="1">
        <v>11.5</v>
      </c>
      <c r="Y135" s="1">
        <v>0.2930000000000002</v>
      </c>
      <c r="Z135" s="1">
        <v>0.35800000000000026</v>
      </c>
      <c r="AA135" s="1">
        <v>0.34300000000000025</v>
      </c>
      <c r="AB135" s="1">
        <v>139</v>
      </c>
      <c r="AC135" s="1">
        <v>1.9000995512608634E-4</v>
      </c>
      <c r="AD135" s="1">
        <v>8554817.222060157</v>
      </c>
      <c r="AE135" s="1">
        <v>12.304252985818994</v>
      </c>
      <c r="AF135" s="1">
        <v>3.7814161083888633</v>
      </c>
      <c r="AG135" s="1">
        <v>2.2782411620997497E-4</v>
      </c>
      <c r="AH135" s="1">
        <v>10257324</v>
      </c>
      <c r="AI135" s="1">
        <v>77707</v>
      </c>
      <c r="AJ135" s="1">
        <v>0.10237512768630243</v>
      </c>
      <c r="AK135" s="1">
        <v>579394.32486744155</v>
      </c>
      <c r="AL135" s="1">
        <v>2709937.4371019243</v>
      </c>
      <c r="AM135" s="1">
        <v>25716</v>
      </c>
      <c r="AN135" s="1">
        <v>49229</v>
      </c>
      <c r="AO135" s="1">
        <v>58348</v>
      </c>
      <c r="AP135" s="1">
        <v>0.9007142857142858</v>
      </c>
      <c r="AQ135" s="1">
        <v>0.9007142857142858</v>
      </c>
      <c r="AR135" s="1">
        <v>0.9007142857142858</v>
      </c>
      <c r="AS135" s="1">
        <v>0.43684210526315792</v>
      </c>
      <c r="AT135" s="1">
        <v>0.58421052631578951</v>
      </c>
      <c r="AU135" s="1">
        <v>0.64736842105263159</v>
      </c>
      <c r="AV135" s="1">
        <v>166</v>
      </c>
      <c r="AW135" s="1">
        <v>222</v>
      </c>
      <c r="AX135" s="1">
        <v>246</v>
      </c>
      <c r="AY135" s="1">
        <v>50</v>
      </c>
      <c r="AZ135" s="1">
        <v>105</v>
      </c>
      <c r="BA135" s="1">
        <v>133</v>
      </c>
      <c r="BB135" s="1">
        <v>25738369.999999996</v>
      </c>
      <c r="BC135" s="1">
        <v>47135200</v>
      </c>
      <c r="BD135" s="1">
        <v>55433490</v>
      </c>
      <c r="BE135" s="1">
        <v>1400</v>
      </c>
      <c r="BF135" s="1">
        <v>1600</v>
      </c>
      <c r="BG135" s="1">
        <v>1950</v>
      </c>
      <c r="BH135" s="1">
        <v>11.968620041168144</v>
      </c>
      <c r="BI135" s="1">
        <v>621.41497394804276</v>
      </c>
      <c r="BJ135" s="1">
        <v>6.2</v>
      </c>
      <c r="BK135" s="1">
        <v>5.51</v>
      </c>
      <c r="BL135" s="1">
        <v>6.2</v>
      </c>
      <c r="BM135" s="1">
        <v>1.17</v>
      </c>
      <c r="BN135" s="1">
        <v>1.48</v>
      </c>
      <c r="BO135" s="1">
        <v>1.7</v>
      </c>
      <c r="BP135" s="1">
        <v>9.3000000000000007</v>
      </c>
      <c r="BQ135" s="1">
        <v>9.2899999999999991</v>
      </c>
      <c r="BR135" s="1">
        <v>8.82</v>
      </c>
      <c r="BS135" s="1">
        <v>52.3</v>
      </c>
      <c r="BT135" s="1">
        <v>99.2</v>
      </c>
      <c r="BU135" s="1">
        <v>114</v>
      </c>
      <c r="BV135" s="1">
        <v>11.968620041168144</v>
      </c>
      <c r="BW135" s="1">
        <v>3.7814161083888633</v>
      </c>
      <c r="BX135" s="1">
        <v>28</v>
      </c>
      <c r="BY135" s="1">
        <v>55</v>
      </c>
      <c r="BZ135" s="1">
        <v>0.2930000000000002</v>
      </c>
      <c r="CA135" s="1">
        <v>0.35800000000000026</v>
      </c>
      <c r="CB135" s="1">
        <v>0.34300000000000025</v>
      </c>
    </row>
    <row r="136" spans="1:80">
      <c r="A136" s="1">
        <v>135</v>
      </c>
      <c r="B136" s="1" t="b">
        <v>0</v>
      </c>
      <c r="C136" s="1" t="s">
        <v>51</v>
      </c>
      <c r="D136" s="1">
        <v>0.34203</v>
      </c>
      <c r="E136" s="1">
        <v>0.41691</v>
      </c>
      <c r="F136" s="1">
        <v>4.2369999999999998E-2</v>
      </c>
      <c r="G136" s="1">
        <v>3</v>
      </c>
      <c r="H136" s="1">
        <v>11</v>
      </c>
      <c r="I136" s="1">
        <v>1</v>
      </c>
      <c r="J136" s="1">
        <v>434.18790959551683</v>
      </c>
      <c r="K136" s="1">
        <v>551.18911241779028</v>
      </c>
      <c r="L136" s="1">
        <v>547.46772780685649</v>
      </c>
      <c r="M136" s="1">
        <v>4.6348929887801233</v>
      </c>
      <c r="N136" s="1">
        <v>4.5495874607056495</v>
      </c>
      <c r="O136" s="1">
        <v>4.5668557438122468</v>
      </c>
      <c r="P136" s="1">
        <v>5.8682686651675682E-4</v>
      </c>
      <c r="Q136" s="1">
        <v>2.415589786500419E-4</v>
      </c>
      <c r="R136" s="1">
        <v>2.3522093331658853E-4</v>
      </c>
      <c r="S136" s="1">
        <v>0.75289347706550425</v>
      </c>
      <c r="T136" s="1">
        <v>0.77829669408180091</v>
      </c>
      <c r="U136" s="1">
        <v>0.73071599114661523</v>
      </c>
      <c r="V136" s="1">
        <v>7.7</v>
      </c>
      <c r="W136" s="1">
        <v>10.45</v>
      </c>
      <c r="X136" s="1">
        <v>10.35</v>
      </c>
      <c r="Y136" s="1">
        <v>0.2930000000000002</v>
      </c>
      <c r="Z136" s="1">
        <v>0.35500000000000026</v>
      </c>
      <c r="AA136" s="1">
        <v>0.34300000000000025</v>
      </c>
      <c r="AB136" s="1">
        <v>146</v>
      </c>
      <c r="AC136" s="1">
        <v>1.850104780071961E-4</v>
      </c>
      <c r="AD136" s="1">
        <v>8455616.3943450265</v>
      </c>
      <c r="AE136" s="1">
        <v>11.741073285133345</v>
      </c>
      <c r="AF136" s="1">
        <v>3.4936350423776155</v>
      </c>
      <c r="AG136" s="1">
        <v>2.1994682843097226E-4</v>
      </c>
      <c r="AH136" s="1">
        <v>10052328.000000002</v>
      </c>
      <c r="AI136" s="1">
        <v>76154</v>
      </c>
      <c r="AJ136" s="1">
        <v>9.8746201502216621E-2</v>
      </c>
      <c r="AK136" s="1">
        <v>600145.04842667771</v>
      </c>
      <c r="AL136" s="1">
        <v>2653381.9712892184</v>
      </c>
      <c r="AM136" s="1">
        <v>25716</v>
      </c>
      <c r="AN136" s="1">
        <v>47689</v>
      </c>
      <c r="AO136" s="1">
        <v>55196</v>
      </c>
      <c r="AP136" s="1">
        <v>0.9007142857142858</v>
      </c>
      <c r="AQ136" s="1">
        <v>0.9007142857142858</v>
      </c>
      <c r="AR136" s="1">
        <v>0.9007142857142858</v>
      </c>
      <c r="AS136" s="1">
        <v>0.43684210526315792</v>
      </c>
      <c r="AT136" s="1">
        <v>0.58947368421052626</v>
      </c>
      <c r="AU136" s="1">
        <v>0.58421052631578951</v>
      </c>
      <c r="AV136" s="1">
        <v>166</v>
      </c>
      <c r="AW136" s="1">
        <v>224</v>
      </c>
      <c r="AX136" s="1">
        <v>222</v>
      </c>
      <c r="AY136" s="1">
        <v>50</v>
      </c>
      <c r="AZ136" s="1">
        <v>100</v>
      </c>
      <c r="BA136" s="1">
        <v>116</v>
      </c>
      <c r="BB136" s="1">
        <v>25738369.999999996</v>
      </c>
      <c r="BC136" s="1">
        <v>45733800</v>
      </c>
      <c r="BD136" s="1">
        <v>52565170</v>
      </c>
      <c r="BE136" s="1">
        <v>1400</v>
      </c>
      <c r="BF136" s="1">
        <v>1600</v>
      </c>
      <c r="BG136" s="1">
        <v>1900</v>
      </c>
      <c r="BH136" s="1">
        <v>11.487858771563957</v>
      </c>
      <c r="BI136" s="1">
        <v>582.799736064066</v>
      </c>
      <c r="BJ136" s="1">
        <v>6.2</v>
      </c>
      <c r="BK136" s="1">
        <v>5.84</v>
      </c>
      <c r="BL136" s="1">
        <v>5.51</v>
      </c>
      <c r="BM136" s="1">
        <v>1.17</v>
      </c>
      <c r="BN136" s="1">
        <v>1.59</v>
      </c>
      <c r="BO136" s="1">
        <v>1.52</v>
      </c>
      <c r="BP136" s="1">
        <v>9.3000000000000007</v>
      </c>
      <c r="BQ136" s="1">
        <v>9.66</v>
      </c>
      <c r="BR136" s="1">
        <v>9.0399999999999991</v>
      </c>
      <c r="BS136" s="1">
        <v>52.3</v>
      </c>
      <c r="BT136" s="1">
        <v>95.1</v>
      </c>
      <c r="BU136" s="1">
        <v>116.7</v>
      </c>
      <c r="BV136" s="1">
        <v>11.487858771563957</v>
      </c>
      <c r="BW136" s="1">
        <v>3.4936350423776155</v>
      </c>
      <c r="BX136" s="1">
        <v>16</v>
      </c>
      <c r="BY136" s="1">
        <v>50</v>
      </c>
      <c r="BZ136" s="1">
        <v>0.2930000000000002</v>
      </c>
      <c r="CA136" s="1">
        <v>0.35500000000000026</v>
      </c>
      <c r="CB136" s="1">
        <v>0.34300000000000025</v>
      </c>
    </row>
    <row r="137" spans="1:80">
      <c r="A137" s="1">
        <v>136</v>
      </c>
      <c r="B137" s="1" t="b">
        <v>0</v>
      </c>
      <c r="C137" s="1" t="s">
        <v>51</v>
      </c>
      <c r="D137" s="1">
        <v>0.42518</v>
      </c>
      <c r="E137" s="1">
        <v>0.54727000000000003</v>
      </c>
      <c r="F137" s="1">
        <v>0.12853999999999999</v>
      </c>
      <c r="G137" s="1">
        <v>3</v>
      </c>
      <c r="H137" s="1">
        <v>14</v>
      </c>
      <c r="I137" s="1">
        <v>2</v>
      </c>
      <c r="J137" s="1">
        <v>434.18790959551683</v>
      </c>
      <c r="K137" s="1">
        <v>551.18911241779028</v>
      </c>
      <c r="L137" s="1">
        <v>496.34512719675689</v>
      </c>
      <c r="M137" s="1">
        <v>4.6348929887801233</v>
      </c>
      <c r="N137" s="1">
        <v>4.5456424618977813</v>
      </c>
      <c r="O137" s="1">
        <v>4.5556065086865107</v>
      </c>
      <c r="P137" s="1">
        <v>5.8682686651675682E-4</v>
      </c>
      <c r="Q137" s="1">
        <v>2.3012292773634402E-4</v>
      </c>
      <c r="R137" s="1">
        <v>3.0378015627513185E-4</v>
      </c>
      <c r="S137" s="1">
        <v>0.75289347706550425</v>
      </c>
      <c r="T137" s="1">
        <v>0.76755482857203849</v>
      </c>
      <c r="U137" s="1">
        <v>0.76859001481813805</v>
      </c>
      <c r="V137" s="1">
        <v>7.7</v>
      </c>
      <c r="W137" s="1">
        <v>10.45</v>
      </c>
      <c r="X137" s="1">
        <v>9.1</v>
      </c>
      <c r="Y137" s="1">
        <v>0.2930000000000002</v>
      </c>
      <c r="Z137" s="1">
        <v>0.35800000000000026</v>
      </c>
      <c r="AA137" s="1">
        <v>0.35100000000000026</v>
      </c>
      <c r="AB137" s="1">
        <v>134</v>
      </c>
      <c r="AC137" s="1">
        <v>1.9890037901966056E-4</v>
      </c>
      <c r="AD137" s="1">
        <v>7938054.7616213514</v>
      </c>
      <c r="AE137" s="1">
        <v>11.993361354253832</v>
      </c>
      <c r="AF137" s="1">
        <v>4.0421280450194548</v>
      </c>
      <c r="AG137" s="1">
        <v>2.393216594698551E-4</v>
      </c>
      <c r="AH137" s="1">
        <v>9551256</v>
      </c>
      <c r="AI137" s="1">
        <v>72358</v>
      </c>
      <c r="AJ137" s="1">
        <v>0.10696118624872539</v>
      </c>
      <c r="AK137" s="1">
        <v>551558.9365893841</v>
      </c>
      <c r="AL137" s="1">
        <v>2509776.9088785094</v>
      </c>
      <c r="AM137" s="1">
        <v>25716</v>
      </c>
      <c r="AN137" s="1">
        <v>49500</v>
      </c>
      <c r="AO137" s="1">
        <v>59399</v>
      </c>
      <c r="AP137" s="1">
        <v>0.9007142857142858</v>
      </c>
      <c r="AQ137" s="1">
        <v>0.9007142857142858</v>
      </c>
      <c r="AR137" s="1">
        <v>0.9007142857142858</v>
      </c>
      <c r="AS137" s="1">
        <v>0.43684210526315792</v>
      </c>
      <c r="AT137" s="1">
        <v>0.58947368421052626</v>
      </c>
      <c r="AU137" s="1">
        <v>0.51578947368421058</v>
      </c>
      <c r="AV137" s="1">
        <v>166</v>
      </c>
      <c r="AW137" s="1">
        <v>224</v>
      </c>
      <c r="AX137" s="1">
        <v>196</v>
      </c>
      <c r="AY137" s="1">
        <v>50</v>
      </c>
      <c r="AZ137" s="1">
        <v>104</v>
      </c>
      <c r="BA137" s="1">
        <v>112</v>
      </c>
      <c r="BB137" s="1">
        <v>25738369.999999996</v>
      </c>
      <c r="BC137" s="1">
        <v>47381809.999999993</v>
      </c>
      <c r="BD137" s="1">
        <v>56389900</v>
      </c>
      <c r="BE137" s="1">
        <v>1400</v>
      </c>
      <c r="BF137" s="1">
        <v>1900</v>
      </c>
      <c r="BG137" s="1">
        <v>2200</v>
      </c>
      <c r="BH137" s="1">
        <v>12.32740684320745</v>
      </c>
      <c r="BI137" s="1">
        <v>588.81845200820669</v>
      </c>
      <c r="BJ137" s="1">
        <v>6.2</v>
      </c>
      <c r="BK137" s="1">
        <v>5.47</v>
      </c>
      <c r="BL137" s="1">
        <v>6.2</v>
      </c>
      <c r="BM137" s="1">
        <v>1.17</v>
      </c>
      <c r="BN137" s="1">
        <v>1.55</v>
      </c>
      <c r="BO137" s="1">
        <v>1.65</v>
      </c>
      <c r="BP137" s="1">
        <v>9.3000000000000007</v>
      </c>
      <c r="BQ137" s="1">
        <v>8.43</v>
      </c>
      <c r="BR137" s="1">
        <v>8.76</v>
      </c>
      <c r="BS137" s="1">
        <v>52.3</v>
      </c>
      <c r="BT137" s="1">
        <v>100</v>
      </c>
      <c r="BU137" s="1">
        <v>120</v>
      </c>
      <c r="BV137" s="1">
        <v>12.32740684320745</v>
      </c>
      <c r="BW137" s="1">
        <v>4.0421280450194548</v>
      </c>
      <c r="BX137" s="1">
        <v>8</v>
      </c>
      <c r="BY137" s="1">
        <v>54</v>
      </c>
      <c r="BZ137" s="1">
        <v>0.2930000000000002</v>
      </c>
      <c r="CA137" s="1">
        <v>0.35800000000000026</v>
      </c>
      <c r="CB137" s="1">
        <v>0.35100000000000026</v>
      </c>
    </row>
    <row r="138" spans="1:80">
      <c r="A138" s="1">
        <v>137</v>
      </c>
      <c r="B138" s="1" t="b">
        <v>0</v>
      </c>
      <c r="C138" s="1" t="s">
        <v>51</v>
      </c>
      <c r="D138" s="1">
        <v>0.42399999999999999</v>
      </c>
      <c r="E138" s="1">
        <v>0.84514</v>
      </c>
      <c r="F138" s="1">
        <v>0.73133000000000004</v>
      </c>
      <c r="G138" s="1">
        <v>3</v>
      </c>
      <c r="H138" s="1">
        <v>21</v>
      </c>
      <c r="I138" s="1">
        <v>11</v>
      </c>
      <c r="J138" s="1">
        <v>434.18790959551683</v>
      </c>
      <c r="K138" s="1">
        <v>554.95979538844119</v>
      </c>
      <c r="L138" s="1">
        <v>547.46772780685649</v>
      </c>
      <c r="M138" s="1">
        <v>4.6348929887801233</v>
      </c>
      <c r="N138" s="1">
        <v>4.5700911217840714</v>
      </c>
      <c r="O138" s="1">
        <v>4.5564661915499665</v>
      </c>
      <c r="P138" s="1">
        <v>6.0214980928050639E-4</v>
      </c>
      <c r="Q138" s="1">
        <v>2.264173770183047E-4</v>
      </c>
      <c r="R138" s="1">
        <v>2.8564455165071718E-4</v>
      </c>
      <c r="S138" s="1">
        <v>0.75200733483305859</v>
      </c>
      <c r="T138" s="1">
        <v>0.72602523650199802</v>
      </c>
      <c r="U138" s="1">
        <v>0.78871377295157519</v>
      </c>
      <c r="V138" s="1">
        <v>7.7</v>
      </c>
      <c r="W138" s="1">
        <v>10.55</v>
      </c>
      <c r="X138" s="1">
        <v>10.35</v>
      </c>
      <c r="Y138" s="1">
        <v>0.2930000000000002</v>
      </c>
      <c r="Z138" s="1">
        <v>0.34000000000000025</v>
      </c>
      <c r="AA138" s="1">
        <v>0.35000000000000026</v>
      </c>
      <c r="AB138" s="1">
        <v>140</v>
      </c>
      <c r="AC138" s="1">
        <v>1.9060374381452388E-4</v>
      </c>
      <c r="AD138" s="1">
        <v>8263045.4362765662</v>
      </c>
      <c r="AE138" s="1">
        <v>11.816955607140944</v>
      </c>
      <c r="AF138" s="1">
        <v>3.5923604075092128</v>
      </c>
      <c r="AG138" s="1">
        <v>2.2652734788961601E-4</v>
      </c>
      <c r="AH138" s="1">
        <v>9820404</v>
      </c>
      <c r="AI138" s="1">
        <v>74397</v>
      </c>
      <c r="AJ138" s="1">
        <v>0.10601700622226863</v>
      </c>
      <c r="AK138" s="1">
        <v>582711.09969610372</v>
      </c>
      <c r="AL138" s="1">
        <v>2702182.5109483884</v>
      </c>
      <c r="AM138" s="1">
        <v>25716</v>
      </c>
      <c r="AN138" s="1">
        <v>41380</v>
      </c>
      <c r="AO138" s="1">
        <v>60140</v>
      </c>
      <c r="AP138" s="1">
        <v>0.9007142857142858</v>
      </c>
      <c r="AQ138" s="1">
        <v>0.9007142857142858</v>
      </c>
      <c r="AR138" s="1">
        <v>0.9007142857142858</v>
      </c>
      <c r="AS138" s="1">
        <v>0.43684210526315792</v>
      </c>
      <c r="AT138" s="1">
        <v>0.59473684210526312</v>
      </c>
      <c r="AU138" s="1">
        <v>0.58421052631578951</v>
      </c>
      <c r="AV138" s="1">
        <v>166</v>
      </c>
      <c r="AW138" s="1">
        <v>226</v>
      </c>
      <c r="AX138" s="1">
        <v>222</v>
      </c>
      <c r="AY138" s="1">
        <v>50</v>
      </c>
      <c r="AZ138" s="1">
        <v>100</v>
      </c>
      <c r="BA138" s="1">
        <v>126</v>
      </c>
      <c r="BB138" s="1">
        <v>25738369.999999996</v>
      </c>
      <c r="BC138" s="1">
        <v>39992609.999999993</v>
      </c>
      <c r="BD138" s="1">
        <v>57064210</v>
      </c>
      <c r="BE138" s="1">
        <v>1400</v>
      </c>
      <c r="BF138" s="1">
        <v>1000</v>
      </c>
      <c r="BG138" s="1">
        <v>1600</v>
      </c>
      <c r="BH138" s="1">
        <v>11.232049377211506</v>
      </c>
      <c r="BI138" s="1">
        <v>568.43587575905337</v>
      </c>
      <c r="BJ138" s="1">
        <v>6.2</v>
      </c>
      <c r="BK138" s="1">
        <v>6</v>
      </c>
      <c r="BL138" s="1">
        <v>5.95</v>
      </c>
      <c r="BM138" s="1">
        <v>1.17</v>
      </c>
      <c r="BN138" s="1">
        <v>1.45</v>
      </c>
      <c r="BO138" s="1">
        <v>1.69</v>
      </c>
      <c r="BP138" s="1">
        <v>9.3000000000000007</v>
      </c>
      <c r="BQ138" s="1">
        <v>8.58</v>
      </c>
      <c r="BR138" s="1">
        <v>8.7200000000000006</v>
      </c>
      <c r="BS138" s="1">
        <v>52.3</v>
      </c>
      <c r="BT138" s="1">
        <v>96</v>
      </c>
      <c r="BU138" s="1">
        <v>108.2</v>
      </c>
      <c r="BV138" s="1">
        <v>11.232049377211506</v>
      </c>
      <c r="BW138" s="1">
        <v>3.5923604075092128</v>
      </c>
      <c r="BX138" s="1">
        <v>26</v>
      </c>
      <c r="BY138" s="1">
        <v>50</v>
      </c>
      <c r="BZ138" s="1">
        <v>0.2930000000000002</v>
      </c>
      <c r="CA138" s="1">
        <v>0.34000000000000025</v>
      </c>
      <c r="CB138" s="1">
        <v>0.35000000000000026</v>
      </c>
    </row>
    <row r="139" spans="1:80">
      <c r="A139" s="1">
        <v>138</v>
      </c>
      <c r="B139" s="1" t="b">
        <v>0</v>
      </c>
      <c r="C139" s="1" t="s">
        <v>51</v>
      </c>
      <c r="D139" s="1">
        <v>0.30953000000000003</v>
      </c>
      <c r="E139" s="1">
        <v>0.66225999999999996</v>
      </c>
      <c r="F139" s="1">
        <v>0.79113999999999995</v>
      </c>
      <c r="G139" s="1">
        <v>3</v>
      </c>
      <c r="H139" s="1">
        <v>16</v>
      </c>
      <c r="I139" s="1">
        <v>12</v>
      </c>
      <c r="J139" s="1">
        <v>434.18790959551683</v>
      </c>
      <c r="K139" s="1">
        <v>558.73099906932555</v>
      </c>
      <c r="L139" s="1">
        <v>589.03930538126144</v>
      </c>
      <c r="M139" s="1">
        <v>4.6348929887801233</v>
      </c>
      <c r="N139" s="1">
        <v>4.5457176524878617</v>
      </c>
      <c r="O139" s="1">
        <v>4.5665885686767789</v>
      </c>
      <c r="P139" s="1">
        <v>6.8926126577122939E-4</v>
      </c>
      <c r="Q139" s="1">
        <v>2.4212024883823105E-4</v>
      </c>
      <c r="R139" s="1">
        <v>2.2309757309559437E-4</v>
      </c>
      <c r="S139" s="1">
        <v>0.752402060422934</v>
      </c>
      <c r="T139" s="1">
        <v>0.73460727088691136</v>
      </c>
      <c r="U139" s="1">
        <v>0.74741795997125804</v>
      </c>
      <c r="V139" s="1">
        <v>7.7</v>
      </c>
      <c r="W139" s="1">
        <v>10.65</v>
      </c>
      <c r="X139" s="1">
        <v>11.4</v>
      </c>
      <c r="Y139" s="1">
        <v>0.2930000000000002</v>
      </c>
      <c r="Z139" s="1">
        <v>0.35800000000000026</v>
      </c>
      <c r="AA139" s="1">
        <v>0.34300000000000025</v>
      </c>
      <c r="AB139" s="1">
        <v>138</v>
      </c>
      <c r="AC139" s="1">
        <v>1.8738135853372159E-4</v>
      </c>
      <c r="AD139" s="1">
        <v>8491331.6888247915</v>
      </c>
      <c r="AE139" s="1">
        <v>12.37528952209542</v>
      </c>
      <c r="AF139" s="1">
        <v>4.3471225270034486</v>
      </c>
      <c r="AG139" s="1">
        <v>2.3085258380375608E-4</v>
      </c>
      <c r="AH139" s="1">
        <v>10461264.000000002</v>
      </c>
      <c r="AI139" s="1">
        <v>79252</v>
      </c>
      <c r="AJ139" s="1">
        <v>9.9436770746709952E-2</v>
      </c>
      <c r="AK139" s="1">
        <v>571793.47020959063</v>
      </c>
      <c r="AL139" s="1">
        <v>2649273.9116546405</v>
      </c>
      <c r="AM139" s="1">
        <v>25716</v>
      </c>
      <c r="AN139" s="1">
        <v>50213</v>
      </c>
      <c r="AO139" s="1">
        <v>58348</v>
      </c>
      <c r="AP139" s="1">
        <v>0.9007142857142858</v>
      </c>
      <c r="AQ139" s="1">
        <v>0.9007142857142858</v>
      </c>
      <c r="AR139" s="1">
        <v>0.9007142857142858</v>
      </c>
      <c r="AS139" s="1">
        <v>0.43684210526315792</v>
      </c>
      <c r="AT139" s="1">
        <v>0.6</v>
      </c>
      <c r="AU139" s="1">
        <v>0.64210526315789473</v>
      </c>
      <c r="AV139" s="1">
        <v>166</v>
      </c>
      <c r="AW139" s="1">
        <v>228</v>
      </c>
      <c r="AX139" s="1">
        <v>244</v>
      </c>
      <c r="AY139" s="1">
        <v>50</v>
      </c>
      <c r="AZ139" s="1">
        <v>110</v>
      </c>
      <c r="BA139" s="1">
        <v>133</v>
      </c>
      <c r="BB139" s="1">
        <v>25738369.999999996</v>
      </c>
      <c r="BC139" s="1">
        <v>48030640</v>
      </c>
      <c r="BD139" s="1">
        <v>55433490</v>
      </c>
      <c r="BE139" s="1">
        <v>1400</v>
      </c>
      <c r="BF139" s="1">
        <v>1900</v>
      </c>
      <c r="BG139" s="1">
        <v>1950</v>
      </c>
      <c r="BH139" s="1">
        <v>12.044691553418549</v>
      </c>
      <c r="BI139" s="1">
        <v>719.02529357895185</v>
      </c>
      <c r="BJ139" s="1">
        <v>6.2</v>
      </c>
      <c r="BK139" s="1">
        <v>6.35</v>
      </c>
      <c r="BL139" s="1">
        <v>6.2</v>
      </c>
      <c r="BM139" s="1">
        <v>1.17</v>
      </c>
      <c r="BN139" s="1">
        <v>1.54</v>
      </c>
      <c r="BO139" s="1">
        <v>1.7</v>
      </c>
      <c r="BP139" s="1">
        <v>9.3000000000000007</v>
      </c>
      <c r="BQ139" s="1">
        <v>9.02</v>
      </c>
      <c r="BR139" s="1">
        <v>8.82</v>
      </c>
      <c r="BS139" s="1">
        <v>52.3</v>
      </c>
      <c r="BT139" s="1">
        <v>106.1</v>
      </c>
      <c r="BU139" s="1">
        <v>114</v>
      </c>
      <c r="BV139" s="1">
        <v>12.044691553418549</v>
      </c>
      <c r="BW139" s="1">
        <v>4.3471225270034486</v>
      </c>
      <c r="BX139" s="1">
        <v>23</v>
      </c>
      <c r="BY139" s="1">
        <v>60</v>
      </c>
      <c r="BZ139" s="1">
        <v>0.2930000000000002</v>
      </c>
      <c r="CA139" s="1">
        <v>0.35800000000000026</v>
      </c>
      <c r="CB139" s="1">
        <v>0.34300000000000025</v>
      </c>
    </row>
    <row r="140" spans="1:80">
      <c r="A140" s="1">
        <v>139</v>
      </c>
      <c r="B140" s="1" t="b">
        <v>0</v>
      </c>
      <c r="C140" s="1" t="s">
        <v>51</v>
      </c>
      <c r="D140" s="1">
        <v>0.24518999999999999</v>
      </c>
      <c r="E140" s="1">
        <v>0.87375000000000003</v>
      </c>
      <c r="F140" s="1">
        <v>0.11759</v>
      </c>
      <c r="G140" s="1">
        <v>2</v>
      </c>
      <c r="H140" s="1">
        <v>21</v>
      </c>
      <c r="I140" s="1">
        <v>2</v>
      </c>
      <c r="J140" s="1">
        <v>442.8077006846824</v>
      </c>
      <c r="K140" s="1">
        <v>554.95979538844119</v>
      </c>
      <c r="L140" s="1">
        <v>496.34512719675689</v>
      </c>
      <c r="M140" s="1">
        <v>4.6466199198699849</v>
      </c>
      <c r="N140" s="1">
        <v>4.5700911217840714</v>
      </c>
      <c r="O140" s="1">
        <v>4.5556065086865107</v>
      </c>
      <c r="P140" s="1">
        <v>5.0194432328197415E-4</v>
      </c>
      <c r="Q140" s="1">
        <v>2.1449600250973168E-4</v>
      </c>
      <c r="R140" s="1">
        <v>2.9917234993418791E-4</v>
      </c>
      <c r="S140" s="1">
        <v>0.76122825879558653</v>
      </c>
      <c r="T140" s="1">
        <v>0.72576618937567128</v>
      </c>
      <c r="U140" s="1">
        <v>0.76799483016043946</v>
      </c>
      <c r="V140" s="1">
        <v>7.9</v>
      </c>
      <c r="W140" s="1">
        <v>10.55</v>
      </c>
      <c r="X140" s="1">
        <v>9.1</v>
      </c>
      <c r="Y140" s="1">
        <v>0.2840000000000002</v>
      </c>
      <c r="Z140" s="1">
        <v>0.34000000000000025</v>
      </c>
      <c r="AA140" s="1">
        <v>0.35100000000000026</v>
      </c>
      <c r="AB140" s="1">
        <v>141</v>
      </c>
      <c r="AC140" s="1">
        <v>1.8652963641177224E-4</v>
      </c>
      <c r="AD140" s="1">
        <v>7796371.7798869954</v>
      </c>
      <c r="AE140" s="1">
        <v>11.377219731572371</v>
      </c>
      <c r="AF140" s="1">
        <v>4.4622963330871741</v>
      </c>
      <c r="AG140" s="1">
        <v>2.3115259974264399E-4</v>
      </c>
      <c r="AH140" s="1">
        <v>9661476</v>
      </c>
      <c r="AI140" s="1">
        <v>73193</v>
      </c>
      <c r="AJ140" s="1">
        <v>0.10044029442931128</v>
      </c>
      <c r="AK140" s="1">
        <v>571051.33209387865</v>
      </c>
      <c r="AL140" s="1">
        <v>2468215.6564547857</v>
      </c>
      <c r="AM140" s="1">
        <v>24224</v>
      </c>
      <c r="AN140" s="1">
        <v>41380</v>
      </c>
      <c r="AO140" s="1">
        <v>59399</v>
      </c>
      <c r="AP140" s="1">
        <v>0.9007142857142858</v>
      </c>
      <c r="AQ140" s="1">
        <v>0.9007142857142858</v>
      </c>
      <c r="AR140" s="1">
        <v>0.9007142857142858</v>
      </c>
      <c r="AS140" s="1">
        <v>0.44736842105263158</v>
      </c>
      <c r="AT140" s="1">
        <v>0.59473684210526312</v>
      </c>
      <c r="AU140" s="1">
        <v>0.51578947368421058</v>
      </c>
      <c r="AV140" s="1">
        <v>170</v>
      </c>
      <c r="AW140" s="1">
        <v>226</v>
      </c>
      <c r="AX140" s="1">
        <v>196</v>
      </c>
      <c r="AY140" s="1">
        <v>50</v>
      </c>
      <c r="AZ140" s="1">
        <v>100</v>
      </c>
      <c r="BA140" s="1">
        <v>112</v>
      </c>
      <c r="BB140" s="1">
        <v>24380649.999999996</v>
      </c>
      <c r="BC140" s="1">
        <v>39992609.999999993</v>
      </c>
      <c r="BD140" s="1">
        <v>56389900</v>
      </c>
      <c r="BE140" s="1">
        <v>1400</v>
      </c>
      <c r="BF140" s="1">
        <v>1000</v>
      </c>
      <c r="BG140" s="1">
        <v>2200</v>
      </c>
      <c r="BH140" s="1">
        <v>11.002372242703016</v>
      </c>
      <c r="BI140" s="1">
        <v>680.76304034124655</v>
      </c>
      <c r="BJ140" s="1">
        <v>6.2</v>
      </c>
      <c r="BK140" s="1">
        <v>6</v>
      </c>
      <c r="BL140" s="1">
        <v>6.2</v>
      </c>
      <c r="BM140" s="1">
        <v>1.17</v>
      </c>
      <c r="BN140" s="1">
        <v>1.45</v>
      </c>
      <c r="BO140" s="1">
        <v>1.65</v>
      </c>
      <c r="BP140" s="1">
        <v>9.3000000000000007</v>
      </c>
      <c r="BQ140" s="1">
        <v>8.58</v>
      </c>
      <c r="BR140" s="1">
        <v>8.76</v>
      </c>
      <c r="BS140" s="1">
        <v>48.3</v>
      </c>
      <c r="BT140" s="1">
        <v>96</v>
      </c>
      <c r="BU140" s="1">
        <v>120</v>
      </c>
      <c r="BV140" s="1">
        <v>11.002372242703016</v>
      </c>
      <c r="BW140" s="1">
        <v>4.4622963330871741</v>
      </c>
      <c r="BX140" s="1">
        <v>12</v>
      </c>
      <c r="BY140" s="1">
        <v>50</v>
      </c>
      <c r="BZ140" s="1">
        <v>0.2840000000000002</v>
      </c>
      <c r="CA140" s="1">
        <v>0.34000000000000025</v>
      </c>
      <c r="CB140" s="1">
        <v>0.35100000000000026</v>
      </c>
    </row>
    <row r="141" spans="1:80">
      <c r="A141" s="1">
        <v>140</v>
      </c>
      <c r="B141" s="1" t="b">
        <v>0</v>
      </c>
      <c r="C141" s="1" t="s">
        <v>51</v>
      </c>
      <c r="D141" s="1">
        <v>0.55896999999999997</v>
      </c>
      <c r="E141" s="1">
        <v>0.93569999999999998</v>
      </c>
      <c r="F141" s="1">
        <v>0.35246</v>
      </c>
      <c r="G141" s="1">
        <v>4</v>
      </c>
      <c r="H141" s="1">
        <v>23</v>
      </c>
      <c r="I141" s="1">
        <v>6</v>
      </c>
      <c r="J141" s="1">
        <v>411.13621848545284</v>
      </c>
      <c r="K141" s="1">
        <v>434.18790959551683</v>
      </c>
      <c r="L141" s="1">
        <v>655.48694341079783</v>
      </c>
      <c r="M141" s="1">
        <v>4.6428492801125829</v>
      </c>
      <c r="N141" s="1">
        <v>4.5741018095133166</v>
      </c>
      <c r="O141" s="1">
        <v>4.5589861088269537</v>
      </c>
      <c r="P141" s="1">
        <v>7.8743774542252253E-4</v>
      </c>
      <c r="Q141" s="1">
        <v>4.3475245243171704E-4</v>
      </c>
      <c r="R141" s="1">
        <v>1.8024839506566309E-4</v>
      </c>
      <c r="S141" s="1">
        <v>0.73910330825247417</v>
      </c>
      <c r="T141" s="1">
        <v>0.72470912385448449</v>
      </c>
      <c r="U141" s="1">
        <v>0.78759694259073565</v>
      </c>
      <c r="V141" s="1">
        <v>7.15</v>
      </c>
      <c r="W141" s="1">
        <v>7.7</v>
      </c>
      <c r="X141" s="1">
        <v>13.05</v>
      </c>
      <c r="Y141" s="1">
        <v>0.2870000000000002</v>
      </c>
      <c r="Z141" s="1">
        <v>0.33700000000000024</v>
      </c>
      <c r="AA141" s="1">
        <v>0.34900000000000025</v>
      </c>
      <c r="AB141" s="1">
        <v>130</v>
      </c>
      <c r="AC141" s="1">
        <v>1.9833120897905321E-4</v>
      </c>
      <c r="AD141" s="1">
        <v>8811887.8591429647</v>
      </c>
      <c r="AE141" s="1">
        <v>13.411486903178545</v>
      </c>
      <c r="AF141" s="1">
        <v>4.2749880501594859</v>
      </c>
      <c r="AG141" s="1">
        <v>2.4108108948064807E-4</v>
      </c>
      <c r="AH141" s="1">
        <v>10711272.000000002</v>
      </c>
      <c r="AI141" s="1">
        <v>81146</v>
      </c>
      <c r="AJ141" s="1">
        <v>0.11037638585886092</v>
      </c>
      <c r="AK141" s="1">
        <v>547533.61321023828</v>
      </c>
      <c r="AL141" s="1">
        <v>2883264.6041704528</v>
      </c>
      <c r="AM141" s="1">
        <v>24044</v>
      </c>
      <c r="AN141" s="1">
        <v>40188</v>
      </c>
      <c r="AO141" s="1">
        <v>68530</v>
      </c>
      <c r="AP141" s="1">
        <v>0.9007142857142858</v>
      </c>
      <c r="AQ141" s="1">
        <v>0.9007142857142858</v>
      </c>
      <c r="AR141" s="1">
        <v>0.9007142857142858</v>
      </c>
      <c r="AS141" s="1">
        <v>0.40526315789473683</v>
      </c>
      <c r="AT141" s="1">
        <v>0.43684210526315792</v>
      </c>
      <c r="AU141" s="1">
        <v>0.73157894736842111</v>
      </c>
      <c r="AV141" s="1">
        <v>154</v>
      </c>
      <c r="AW141" s="1">
        <v>166</v>
      </c>
      <c r="AX141" s="1">
        <v>278</v>
      </c>
      <c r="AY141" s="1">
        <v>44</v>
      </c>
      <c r="AZ141" s="1">
        <v>73</v>
      </c>
      <c r="BA141" s="1">
        <v>174</v>
      </c>
      <c r="BB141" s="1">
        <v>24216849.999999993</v>
      </c>
      <c r="BC141" s="1">
        <v>38907889.999999993</v>
      </c>
      <c r="BD141" s="1">
        <v>64699110.000000007</v>
      </c>
      <c r="BE141" s="1">
        <v>1400</v>
      </c>
      <c r="BF141" s="1">
        <v>1800</v>
      </c>
      <c r="BG141" s="1">
        <v>1550</v>
      </c>
      <c r="BH141" s="1">
        <v>11.537546960086429</v>
      </c>
      <c r="BI141" s="1">
        <v>693.27521141281852</v>
      </c>
      <c r="BJ141" s="1">
        <v>5.8</v>
      </c>
      <c r="BK141" s="1">
        <v>5.6</v>
      </c>
      <c r="BL141" s="1">
        <v>5.3</v>
      </c>
      <c r="BM141" s="1">
        <v>1.1100000000000001</v>
      </c>
      <c r="BN141" s="1">
        <v>1.43</v>
      </c>
      <c r="BO141" s="1">
        <v>1.57</v>
      </c>
      <c r="BP141" s="1">
        <v>9.3000000000000007</v>
      </c>
      <c r="BQ141" s="1">
        <v>7.66</v>
      </c>
      <c r="BR141" s="1">
        <v>9.44</v>
      </c>
      <c r="BS141" s="1">
        <v>52.3</v>
      </c>
      <c r="BT141" s="1">
        <v>102.8</v>
      </c>
      <c r="BU141" s="1">
        <v>124.6</v>
      </c>
      <c r="BV141" s="1">
        <v>11.537546960086429</v>
      </c>
      <c r="BW141" s="1">
        <v>4.2749880501594859</v>
      </c>
      <c r="BX141" s="1">
        <v>101</v>
      </c>
      <c r="BY141" s="1">
        <v>29</v>
      </c>
      <c r="BZ141" s="1">
        <v>0.2870000000000002</v>
      </c>
      <c r="CA141" s="1">
        <v>0.33700000000000024</v>
      </c>
      <c r="CB141" s="1">
        <v>0.34900000000000025</v>
      </c>
    </row>
    <row r="142" spans="1:80">
      <c r="A142" s="1">
        <v>141</v>
      </c>
      <c r="B142" s="1" t="b">
        <v>0</v>
      </c>
      <c r="C142" s="1" t="s">
        <v>51</v>
      </c>
      <c r="D142" s="1">
        <v>0.44531999999999999</v>
      </c>
      <c r="E142" s="1">
        <v>0.62026000000000003</v>
      </c>
      <c r="F142" s="1">
        <v>0.30825999999999998</v>
      </c>
      <c r="G142" s="1">
        <v>4</v>
      </c>
      <c r="H142" s="1">
        <v>15</v>
      </c>
      <c r="I142" s="1">
        <v>5</v>
      </c>
      <c r="J142" s="1">
        <v>411.13621848545284</v>
      </c>
      <c r="K142" s="1">
        <v>532.61262205966227</v>
      </c>
      <c r="L142" s="1">
        <v>592.82291055287965</v>
      </c>
      <c r="M142" s="1">
        <v>4.6428492801125829</v>
      </c>
      <c r="N142" s="1">
        <v>4.5631696393803454</v>
      </c>
      <c r="O142" s="1">
        <v>4.5628837996963263</v>
      </c>
      <c r="P142" s="1">
        <v>6.2037579340578318E-4</v>
      </c>
      <c r="Q142" s="1">
        <v>2.3244309248726555E-4</v>
      </c>
      <c r="R142" s="1">
        <v>1.8835035454707282E-4</v>
      </c>
      <c r="S142" s="1">
        <v>0.74197976367870555</v>
      </c>
      <c r="T142" s="1">
        <v>0.75066567287622621</v>
      </c>
      <c r="U142" s="1">
        <v>0.77256612186157125</v>
      </c>
      <c r="V142" s="1">
        <v>7.15</v>
      </c>
      <c r="W142" s="1">
        <v>9.9499999999999993</v>
      </c>
      <c r="X142" s="1">
        <v>11.5</v>
      </c>
      <c r="Y142" s="1">
        <v>0.2870000000000002</v>
      </c>
      <c r="Z142" s="1">
        <v>0.34500000000000025</v>
      </c>
      <c r="AA142" s="1">
        <v>0.34600000000000025</v>
      </c>
      <c r="AB142" s="1">
        <v>156</v>
      </c>
      <c r="AC142" s="1">
        <v>1.6984453665143037E-4</v>
      </c>
      <c r="AD142" s="1">
        <v>8801309.2875380777</v>
      </c>
      <c r="AE142" s="1">
        <v>11.229554614937072</v>
      </c>
      <c r="AF142" s="1">
        <v>3.2257377154122469</v>
      </c>
      <c r="AG142" s="1">
        <v>2.0210191380555284E-4</v>
      </c>
      <c r="AH142" s="1">
        <v>10472880</v>
      </c>
      <c r="AI142" s="1">
        <v>79340</v>
      </c>
      <c r="AJ142" s="1">
        <v>8.9082468658635505E-2</v>
      </c>
      <c r="AK142" s="1">
        <v>653135.82397344545</v>
      </c>
      <c r="AL142" s="1">
        <v>2714053.3076486867</v>
      </c>
      <c r="AM142" s="1">
        <v>24044</v>
      </c>
      <c r="AN142" s="1">
        <v>40677</v>
      </c>
      <c r="AO142" s="1">
        <v>57146</v>
      </c>
      <c r="AP142" s="1">
        <v>0.9007142857142858</v>
      </c>
      <c r="AQ142" s="1">
        <v>0.9007142857142858</v>
      </c>
      <c r="AR142" s="1">
        <v>0.9007142857142858</v>
      </c>
      <c r="AS142" s="1">
        <v>0.40526315789473683</v>
      </c>
      <c r="AT142" s="1">
        <v>0.56315789473684208</v>
      </c>
      <c r="AU142" s="1">
        <v>0.64736842105263159</v>
      </c>
      <c r="AV142" s="1">
        <v>154</v>
      </c>
      <c r="AW142" s="1">
        <v>214</v>
      </c>
      <c r="AX142" s="1">
        <v>246</v>
      </c>
      <c r="AY142" s="1">
        <v>44</v>
      </c>
      <c r="AZ142" s="1">
        <v>88</v>
      </c>
      <c r="BA142" s="1">
        <v>124</v>
      </c>
      <c r="BB142" s="1">
        <v>24216849.999999993</v>
      </c>
      <c r="BC142" s="1">
        <v>39352879.999999993</v>
      </c>
      <c r="BD142" s="1">
        <v>54339670</v>
      </c>
      <c r="BE142" s="1">
        <v>1400</v>
      </c>
      <c r="BF142" s="1">
        <v>1600</v>
      </c>
      <c r="BG142" s="1">
        <v>1900</v>
      </c>
      <c r="BH142" s="1">
        <v>10.728806847285632</v>
      </c>
      <c r="BI142" s="1">
        <v>610.12331004860164</v>
      </c>
      <c r="BJ142" s="1">
        <v>5.8</v>
      </c>
      <c r="BK142" s="1">
        <v>5.48</v>
      </c>
      <c r="BL142" s="1">
        <v>5.79</v>
      </c>
      <c r="BM142" s="1">
        <v>1.1100000000000001</v>
      </c>
      <c r="BN142" s="1">
        <v>1.46</v>
      </c>
      <c r="BO142" s="1">
        <v>1.57</v>
      </c>
      <c r="BP142" s="1">
        <v>9.3000000000000007</v>
      </c>
      <c r="BQ142" s="1">
        <v>9.17</v>
      </c>
      <c r="BR142" s="1">
        <v>9.7799999999999994</v>
      </c>
      <c r="BS142" s="1">
        <v>52.3</v>
      </c>
      <c r="BT142" s="1">
        <v>82.6</v>
      </c>
      <c r="BU142" s="1">
        <v>109.4</v>
      </c>
      <c r="BV142" s="1">
        <v>10.728806847285632</v>
      </c>
      <c r="BW142" s="1">
        <v>3.2257377154122469</v>
      </c>
      <c r="BX142" s="1">
        <v>36</v>
      </c>
      <c r="BY142" s="1">
        <v>44</v>
      </c>
      <c r="BZ142" s="1">
        <v>0.2870000000000002</v>
      </c>
      <c r="CA142" s="1">
        <v>0.34500000000000025</v>
      </c>
      <c r="CB142" s="1">
        <v>0.34600000000000025</v>
      </c>
    </row>
    <row r="143" spans="1:80">
      <c r="A143" s="1">
        <v>142</v>
      </c>
      <c r="B143" s="1" t="b">
        <v>0</v>
      </c>
      <c r="C143" s="1" t="s">
        <v>51</v>
      </c>
      <c r="D143" s="1">
        <v>0.37413000000000002</v>
      </c>
      <c r="E143" s="1">
        <v>4.2950000000000002E-2</v>
      </c>
      <c r="F143" s="1">
        <v>0.88604000000000005</v>
      </c>
      <c r="G143" s="1">
        <v>3</v>
      </c>
      <c r="H143" s="1">
        <v>2</v>
      </c>
      <c r="I143" s="1">
        <v>14</v>
      </c>
      <c r="J143" s="1">
        <v>434.18790959551683</v>
      </c>
      <c r="K143" s="1">
        <v>479.73354642840292</v>
      </c>
      <c r="L143" s="1">
        <v>615.35468738241377</v>
      </c>
      <c r="M143" s="1">
        <v>4.6348929887801233</v>
      </c>
      <c r="N143" s="1">
        <v>4.5488030419255114</v>
      </c>
      <c r="O143" s="1">
        <v>4.5687161307033639</v>
      </c>
      <c r="P143" s="1">
        <v>5.7193694026139543E-4</v>
      </c>
      <c r="Q143" s="1">
        <v>3.2187864730989622E-4</v>
      </c>
      <c r="R143" s="1">
        <v>1.7817264379976444E-4</v>
      </c>
      <c r="S143" s="1">
        <v>0.75152967313736629</v>
      </c>
      <c r="T143" s="1">
        <v>0.75812288565661345</v>
      </c>
      <c r="U143" s="1">
        <v>0.78627154809016686</v>
      </c>
      <c r="V143" s="1">
        <v>7.7</v>
      </c>
      <c r="W143" s="1">
        <v>8.6999999999999993</v>
      </c>
      <c r="X143" s="1">
        <v>12.1</v>
      </c>
      <c r="Y143" s="1">
        <v>0.2930000000000002</v>
      </c>
      <c r="Z143" s="1">
        <v>0.35600000000000026</v>
      </c>
      <c r="AA143" s="1">
        <v>0.34200000000000025</v>
      </c>
      <c r="AB143" s="1">
        <v>144</v>
      </c>
      <c r="AC143" s="1">
        <v>1.8140783842592867E-4</v>
      </c>
      <c r="AD143" s="1">
        <v>8793394.6508857701</v>
      </c>
      <c r="AE143" s="1">
        <v>12.067400585291464</v>
      </c>
      <c r="AF143" s="1">
        <v>3.5968536523604886</v>
      </c>
      <c r="AG143" s="1">
        <v>2.1737637494953355E-4</v>
      </c>
      <c r="AH143" s="1">
        <v>10536900</v>
      </c>
      <c r="AI143" s="1">
        <v>79825</v>
      </c>
      <c r="AJ143" s="1">
        <v>9.5051964248041299E-2</v>
      </c>
      <c r="AK143" s="1">
        <v>607241.70246488531</v>
      </c>
      <c r="AL143" s="1">
        <v>2708894.1850900734</v>
      </c>
      <c r="AM143" s="1">
        <v>25716</v>
      </c>
      <c r="AN143" s="1">
        <v>51407</v>
      </c>
      <c r="AO143" s="1">
        <v>58556</v>
      </c>
      <c r="AP143" s="1">
        <v>0.9007142857142858</v>
      </c>
      <c r="AQ143" s="1">
        <v>0.9007142857142858</v>
      </c>
      <c r="AR143" s="1">
        <v>0.9007142857142858</v>
      </c>
      <c r="AS143" s="1">
        <v>0.43684210526315792</v>
      </c>
      <c r="AT143" s="1">
        <v>0.49473684210526314</v>
      </c>
      <c r="AU143" s="1">
        <v>0.67894736842105263</v>
      </c>
      <c r="AV143" s="1">
        <v>166</v>
      </c>
      <c r="AW143" s="1">
        <v>188</v>
      </c>
      <c r="AX143" s="1">
        <v>258</v>
      </c>
      <c r="AY143" s="1">
        <v>50</v>
      </c>
      <c r="AZ143" s="1">
        <v>92</v>
      </c>
      <c r="BA143" s="1">
        <v>130</v>
      </c>
      <c r="BB143" s="1">
        <v>25738369.999999996</v>
      </c>
      <c r="BC143" s="1">
        <v>49117180</v>
      </c>
      <c r="BD143" s="1">
        <v>55622769.999999993</v>
      </c>
      <c r="BE143" s="1">
        <v>1400</v>
      </c>
      <c r="BF143" s="1">
        <v>2200</v>
      </c>
      <c r="BG143" s="1">
        <v>1900</v>
      </c>
      <c r="BH143" s="1">
        <v>12.049523423130546</v>
      </c>
      <c r="BI143" s="1">
        <v>636.37945242669389</v>
      </c>
      <c r="BJ143" s="1">
        <v>6.2</v>
      </c>
      <c r="BK143" s="1">
        <v>5.71</v>
      </c>
      <c r="BL143" s="1">
        <v>6.18</v>
      </c>
      <c r="BM143" s="1">
        <v>1.17</v>
      </c>
      <c r="BN143" s="1">
        <v>1.51</v>
      </c>
      <c r="BO143" s="1">
        <v>1.67</v>
      </c>
      <c r="BP143" s="1">
        <v>9.3000000000000007</v>
      </c>
      <c r="BQ143" s="1">
        <v>8.56</v>
      </c>
      <c r="BR143" s="1">
        <v>8.8000000000000007</v>
      </c>
      <c r="BS143" s="1">
        <v>52.3</v>
      </c>
      <c r="BT143" s="1">
        <v>125.2</v>
      </c>
      <c r="BU143" s="1">
        <v>127.3</v>
      </c>
      <c r="BV143" s="1">
        <v>12.049523423130546</v>
      </c>
      <c r="BW143" s="1">
        <v>3.5968536523604886</v>
      </c>
      <c r="BX143" s="1">
        <v>38</v>
      </c>
      <c r="BY143" s="1">
        <v>42</v>
      </c>
      <c r="BZ143" s="1">
        <v>0.2930000000000002</v>
      </c>
      <c r="CA143" s="1">
        <v>0.35600000000000026</v>
      </c>
      <c r="CB143" s="1">
        <v>0.34200000000000025</v>
      </c>
    </row>
    <row r="144" spans="1:80">
      <c r="A144" s="1">
        <v>143</v>
      </c>
      <c r="B144" s="1" t="b">
        <v>0</v>
      </c>
      <c r="C144" s="1" t="s">
        <v>51</v>
      </c>
      <c r="D144" s="1">
        <v>0.62475000000000003</v>
      </c>
      <c r="E144" s="1">
        <v>3.3579999999999999E-2</v>
      </c>
      <c r="F144" s="1">
        <v>0.51846000000000003</v>
      </c>
      <c r="G144" s="1">
        <v>5</v>
      </c>
      <c r="H144" s="1">
        <v>1</v>
      </c>
      <c r="I144" s="1">
        <v>8</v>
      </c>
      <c r="J144" s="1">
        <v>447.06094882436446</v>
      </c>
      <c r="K144" s="1">
        <v>447.06094882436446</v>
      </c>
      <c r="L144" s="1">
        <v>566.35099950401445</v>
      </c>
      <c r="M144" s="1">
        <v>4.6184746332476987</v>
      </c>
      <c r="N144" s="1">
        <v>4.5808659521911137</v>
      </c>
      <c r="O144" s="1">
        <v>4.5644184627972111</v>
      </c>
      <c r="P144" s="1">
        <v>4.3635565308767843E-4</v>
      </c>
      <c r="Q144" s="1">
        <v>3.5962269185490012E-4</v>
      </c>
      <c r="R144" s="1">
        <v>2.1180915349852569E-4</v>
      </c>
      <c r="S144" s="1">
        <v>0.74063727884608144</v>
      </c>
      <c r="T144" s="1">
        <v>0.72054512084476163</v>
      </c>
      <c r="U144" s="1">
        <v>0.76793775039188072</v>
      </c>
      <c r="V144" s="1">
        <v>8</v>
      </c>
      <c r="W144" s="1">
        <v>8</v>
      </c>
      <c r="X144" s="1">
        <v>10.85</v>
      </c>
      <c r="Y144" s="1">
        <v>0.30500000000000022</v>
      </c>
      <c r="Z144" s="1">
        <v>0.33200000000000024</v>
      </c>
      <c r="AA144" s="1">
        <v>0.34500000000000025</v>
      </c>
      <c r="AB144" s="1">
        <v>139</v>
      </c>
      <c r="AC144" s="1">
        <v>1.9098306909839057E-4</v>
      </c>
      <c r="AD144" s="1">
        <v>7962769.536828828</v>
      </c>
      <c r="AE144" s="1">
        <v>11.778244176412912</v>
      </c>
      <c r="AF144" s="1">
        <v>4.3316551016799849</v>
      </c>
      <c r="AG144" s="1">
        <v>2.3429962011519041E-4</v>
      </c>
      <c r="AH144" s="1">
        <v>9768792</v>
      </c>
      <c r="AI144" s="1">
        <v>74006</v>
      </c>
      <c r="AJ144" s="1">
        <v>0.10280950205875611</v>
      </c>
      <c r="AK144" s="1">
        <v>563381.19513426395</v>
      </c>
      <c r="AL144" s="1">
        <v>2520188.1339471228</v>
      </c>
      <c r="AM144" s="1">
        <v>31390</v>
      </c>
      <c r="AN144" s="1">
        <v>39512</v>
      </c>
      <c r="AO144" s="1">
        <v>56656</v>
      </c>
      <c r="AP144" s="1">
        <v>0.9007142857142858</v>
      </c>
      <c r="AQ144" s="1">
        <v>0.9007142857142858</v>
      </c>
      <c r="AR144" s="1">
        <v>0.9007142857142858</v>
      </c>
      <c r="AS144" s="1">
        <v>0.45263157894736844</v>
      </c>
      <c r="AT144" s="1">
        <v>0.45263157894736844</v>
      </c>
      <c r="AU144" s="1">
        <v>0.61052631578947369</v>
      </c>
      <c r="AV144" s="1">
        <v>172</v>
      </c>
      <c r="AW144" s="1">
        <v>172</v>
      </c>
      <c r="AX144" s="1">
        <v>232</v>
      </c>
      <c r="AY144" s="1">
        <v>60</v>
      </c>
      <c r="AZ144" s="1">
        <v>77</v>
      </c>
      <c r="BA144" s="1">
        <v>120</v>
      </c>
      <c r="BB144" s="1">
        <v>30901709.999999989</v>
      </c>
      <c r="BC144" s="1">
        <v>38292730</v>
      </c>
      <c r="BD144" s="1">
        <v>53893770</v>
      </c>
      <c r="BE144" s="1">
        <v>1600</v>
      </c>
      <c r="BF144" s="1">
        <v>1700</v>
      </c>
      <c r="BG144" s="1">
        <v>1900</v>
      </c>
      <c r="BH144" s="1">
        <v>10.958241194142289</v>
      </c>
      <c r="BI144" s="1">
        <v>659.19819905747772</v>
      </c>
      <c r="BJ144" s="1">
        <v>5.9</v>
      </c>
      <c r="BK144" s="1">
        <v>4.92</v>
      </c>
      <c r="BL144" s="1">
        <v>5.05</v>
      </c>
      <c r="BM144" s="1">
        <v>1.47</v>
      </c>
      <c r="BN144" s="1">
        <v>1.34</v>
      </c>
      <c r="BO144" s="1">
        <v>1.57</v>
      </c>
      <c r="BP144" s="1">
        <v>9.34</v>
      </c>
      <c r="BQ144" s="1">
        <v>8.25</v>
      </c>
      <c r="BR144" s="1">
        <v>8.9700000000000006</v>
      </c>
      <c r="BS144" s="1">
        <v>70</v>
      </c>
      <c r="BT144" s="1">
        <v>91.5</v>
      </c>
      <c r="BU144" s="1">
        <v>115.2</v>
      </c>
      <c r="BV144" s="1">
        <v>10.958241194142289</v>
      </c>
      <c r="BW144" s="1">
        <v>4.3316551016799849</v>
      </c>
      <c r="BX144" s="1">
        <v>43</v>
      </c>
      <c r="BY144" s="1">
        <v>17</v>
      </c>
      <c r="BZ144" s="1">
        <v>0.30500000000000022</v>
      </c>
      <c r="CA144" s="1">
        <v>0.33200000000000024</v>
      </c>
      <c r="CB144" s="1">
        <v>0.34500000000000025</v>
      </c>
    </row>
    <row r="145" spans="1:80">
      <c r="A145" s="1">
        <v>144</v>
      </c>
      <c r="B145" s="1" t="b">
        <v>0</v>
      </c>
      <c r="C145" s="1" t="s">
        <v>51</v>
      </c>
      <c r="D145" s="1">
        <v>0.94777999999999996</v>
      </c>
      <c r="E145" s="1">
        <v>0.94240000000000002</v>
      </c>
      <c r="F145" s="1">
        <v>0.54576999999999998</v>
      </c>
      <c r="G145" s="1">
        <v>7</v>
      </c>
      <c r="H145" s="1">
        <v>23</v>
      </c>
      <c r="I145" s="1">
        <v>9</v>
      </c>
      <c r="J145" s="1">
        <v>459.55923147146609</v>
      </c>
      <c r="K145" s="1">
        <v>434.18790959551683</v>
      </c>
      <c r="L145" s="1">
        <v>577.79868081636744</v>
      </c>
      <c r="M145" s="1">
        <v>4.6122758194035134</v>
      </c>
      <c r="N145" s="1">
        <v>4.5848006804390531</v>
      </c>
      <c r="O145" s="1">
        <v>4.5672596776334693</v>
      </c>
      <c r="P145" s="1">
        <v>3.9447854674447053E-4</v>
      </c>
      <c r="Q145" s="1">
        <v>3.7040231810263097E-4</v>
      </c>
      <c r="R145" s="1">
        <v>1.9257834748921535E-4</v>
      </c>
      <c r="S145" s="1">
        <v>0.77847642843547749</v>
      </c>
      <c r="T145" s="1">
        <v>0.72406009669214477</v>
      </c>
      <c r="U145" s="1">
        <v>0.76526514460757833</v>
      </c>
      <c r="V145" s="1">
        <v>8.25</v>
      </c>
      <c r="W145" s="1">
        <v>7.7</v>
      </c>
      <c r="X145" s="1">
        <v>11.1</v>
      </c>
      <c r="Y145" s="1">
        <v>0.30900000000000022</v>
      </c>
      <c r="Z145" s="1">
        <v>0.33000000000000024</v>
      </c>
      <c r="AA145" s="1">
        <v>0.34300000000000025</v>
      </c>
      <c r="AB145" s="1">
        <v>144</v>
      </c>
      <c r="AC145" s="1">
        <v>1.8216213389581022E-4</v>
      </c>
      <c r="AD145" s="1">
        <v>8041549.4117388511</v>
      </c>
      <c r="AE145" s="1">
        <v>11.357353643069027</v>
      </c>
      <c r="AF145" s="1">
        <v>4.1551571629146462</v>
      </c>
      <c r="AG145" s="1">
        <v>2.2371370552495668E-4</v>
      </c>
      <c r="AH145" s="1">
        <v>9875844</v>
      </c>
      <c r="AI145" s="1">
        <v>74817</v>
      </c>
      <c r="AJ145" s="1">
        <v>9.593915273086899E-2</v>
      </c>
      <c r="AK145" s="1">
        <v>590039.84440852492</v>
      </c>
      <c r="AL145" s="1">
        <v>2490049.2505489904</v>
      </c>
      <c r="AM145" s="1">
        <v>31847</v>
      </c>
      <c r="AN145" s="1">
        <v>40188</v>
      </c>
      <c r="AO145" s="1">
        <v>54624</v>
      </c>
      <c r="AP145" s="1">
        <v>0.9007142857142858</v>
      </c>
      <c r="AQ145" s="1">
        <v>0.9007142857142858</v>
      </c>
      <c r="AR145" s="1">
        <v>0.9007142857142858</v>
      </c>
      <c r="AS145" s="1">
        <v>0.46842105263157896</v>
      </c>
      <c r="AT145" s="1">
        <v>0.43684210526315792</v>
      </c>
      <c r="AU145" s="1">
        <v>0.62631578947368416</v>
      </c>
      <c r="AV145" s="1">
        <v>178</v>
      </c>
      <c r="AW145" s="1">
        <v>166</v>
      </c>
      <c r="AX145" s="1">
        <v>238</v>
      </c>
      <c r="AY145" s="1">
        <v>60</v>
      </c>
      <c r="AZ145" s="1">
        <v>73</v>
      </c>
      <c r="BA145" s="1">
        <v>116</v>
      </c>
      <c r="BB145" s="1">
        <v>31317579.999999996</v>
      </c>
      <c r="BC145" s="1">
        <v>38907889.999999993</v>
      </c>
      <c r="BD145" s="1">
        <v>52044650.000000007</v>
      </c>
      <c r="BE145" s="1">
        <v>1600</v>
      </c>
      <c r="BF145" s="1">
        <v>1800</v>
      </c>
      <c r="BG145" s="1">
        <v>2200</v>
      </c>
      <c r="BH145" s="1">
        <v>10.823154907119148</v>
      </c>
      <c r="BI145" s="1">
        <v>669.51752471531938</v>
      </c>
      <c r="BJ145" s="1">
        <v>5.8</v>
      </c>
      <c r="BK145" s="1">
        <v>5.6</v>
      </c>
      <c r="BL145" s="1">
        <v>6.5</v>
      </c>
      <c r="BM145" s="1">
        <v>1.4</v>
      </c>
      <c r="BN145" s="1">
        <v>1.43</v>
      </c>
      <c r="BO145" s="1">
        <v>1.55</v>
      </c>
      <c r="BP145" s="1">
        <v>8.75</v>
      </c>
      <c r="BQ145" s="1">
        <v>7.66</v>
      </c>
      <c r="BR145" s="1">
        <v>8.89</v>
      </c>
      <c r="BS145" s="1">
        <v>68</v>
      </c>
      <c r="BT145" s="1">
        <v>102.8</v>
      </c>
      <c r="BU145" s="1">
        <v>111.8</v>
      </c>
      <c r="BV145" s="1">
        <v>10.823154907119148</v>
      </c>
      <c r="BW145" s="1">
        <v>4.1551571629146462</v>
      </c>
      <c r="BX145" s="1">
        <v>43</v>
      </c>
      <c r="BY145" s="1">
        <v>13</v>
      </c>
      <c r="BZ145" s="1">
        <v>0.30900000000000022</v>
      </c>
      <c r="CA145" s="1">
        <v>0.33000000000000024</v>
      </c>
      <c r="CB145" s="1">
        <v>0.34300000000000025</v>
      </c>
    </row>
    <row r="146" spans="1:80">
      <c r="A146" s="1">
        <v>145</v>
      </c>
      <c r="B146" s="1" t="b">
        <v>0</v>
      </c>
      <c r="C146" s="1" t="s">
        <v>51</v>
      </c>
      <c r="D146" s="1">
        <v>0.63870000000000005</v>
      </c>
      <c r="E146" s="1">
        <v>0.57054000000000005</v>
      </c>
      <c r="F146" s="1">
        <v>0.13886000000000001</v>
      </c>
      <c r="G146" s="1">
        <v>5</v>
      </c>
      <c r="H146" s="1">
        <v>14</v>
      </c>
      <c r="I146" s="1">
        <v>3</v>
      </c>
      <c r="J146" s="1">
        <v>447.06094882436446</v>
      </c>
      <c r="K146" s="1">
        <v>551.18911241779028</v>
      </c>
      <c r="L146" s="1">
        <v>615.35468738241377</v>
      </c>
      <c r="M146" s="1">
        <v>4.6184746332476987</v>
      </c>
      <c r="N146" s="1">
        <v>4.5506512781850228</v>
      </c>
      <c r="O146" s="1">
        <v>4.5607926996931729</v>
      </c>
      <c r="P146" s="1">
        <v>5.7127797898988235E-4</v>
      </c>
      <c r="Q146" s="1">
        <v>2.7890807462812981E-4</v>
      </c>
      <c r="R146" s="1">
        <v>2.2014648095267702E-4</v>
      </c>
      <c r="S146" s="1">
        <v>0.73887560645268946</v>
      </c>
      <c r="T146" s="1">
        <v>0.76726929725828397</v>
      </c>
      <c r="U146" s="1">
        <v>0.77722339358917181</v>
      </c>
      <c r="V146" s="1">
        <v>8</v>
      </c>
      <c r="W146" s="1">
        <v>10.45</v>
      </c>
      <c r="X146" s="1">
        <v>12.1</v>
      </c>
      <c r="Y146" s="1">
        <v>0.30500000000000022</v>
      </c>
      <c r="Z146" s="1">
        <v>0.35400000000000026</v>
      </c>
      <c r="AA146" s="1">
        <v>0.34700000000000025</v>
      </c>
      <c r="AB146" s="1">
        <v>134</v>
      </c>
      <c r="AC146" s="1">
        <v>1.9063606067534032E-4</v>
      </c>
      <c r="AD146" s="1">
        <v>8537366.9914448056</v>
      </c>
      <c r="AE146" s="1">
        <v>12.571336157851423</v>
      </c>
      <c r="AF146" s="1">
        <v>4.2609113088318074</v>
      </c>
      <c r="AG146" s="1">
        <v>2.3324517376365839E-4</v>
      </c>
      <c r="AH146" s="1">
        <v>10445556</v>
      </c>
      <c r="AI146" s="1">
        <v>79133</v>
      </c>
      <c r="AJ146" s="1">
        <v>0.10196414904184554</v>
      </c>
      <c r="AK146" s="1">
        <v>565928.10847933067</v>
      </c>
      <c r="AL146" s="1">
        <v>2684706.554917153</v>
      </c>
      <c r="AM146" s="1">
        <v>31390</v>
      </c>
      <c r="AN146" s="1">
        <v>49500</v>
      </c>
      <c r="AO146" s="1">
        <v>62766</v>
      </c>
      <c r="AP146" s="1">
        <v>0.9007142857142858</v>
      </c>
      <c r="AQ146" s="1">
        <v>0.9007142857142858</v>
      </c>
      <c r="AR146" s="1">
        <v>0.9007142857142858</v>
      </c>
      <c r="AS146" s="1">
        <v>0.45263157894736844</v>
      </c>
      <c r="AT146" s="1">
        <v>0.58947368421052626</v>
      </c>
      <c r="AU146" s="1">
        <v>0.67894736842105263</v>
      </c>
      <c r="AV146" s="1">
        <v>172</v>
      </c>
      <c r="AW146" s="1">
        <v>224</v>
      </c>
      <c r="AX146" s="1">
        <v>258</v>
      </c>
      <c r="AY146" s="1">
        <v>60</v>
      </c>
      <c r="AZ146" s="1">
        <v>104</v>
      </c>
      <c r="BA146" s="1">
        <v>144</v>
      </c>
      <c r="BB146" s="1">
        <v>30901709.999999989</v>
      </c>
      <c r="BC146" s="1">
        <v>47381809.999999993</v>
      </c>
      <c r="BD146" s="1">
        <v>59453869.999999993</v>
      </c>
      <c r="BE146" s="1">
        <v>1600</v>
      </c>
      <c r="BF146" s="1">
        <v>1900</v>
      </c>
      <c r="BG146" s="1">
        <v>1800</v>
      </c>
      <c r="BH146" s="1">
        <v>12.887662637453712</v>
      </c>
      <c r="BI146" s="1">
        <v>696.48898812264599</v>
      </c>
      <c r="BJ146" s="1">
        <v>5.9</v>
      </c>
      <c r="BK146" s="1">
        <v>5.47</v>
      </c>
      <c r="BL146" s="1">
        <v>6.2</v>
      </c>
      <c r="BM146" s="1">
        <v>1.47</v>
      </c>
      <c r="BN146" s="1">
        <v>1.55</v>
      </c>
      <c r="BO146" s="1">
        <v>1.66</v>
      </c>
      <c r="BP146" s="1">
        <v>9.34</v>
      </c>
      <c r="BQ146" s="1">
        <v>8.43</v>
      </c>
      <c r="BR146" s="1">
        <v>9.1</v>
      </c>
      <c r="BS146" s="1">
        <v>70</v>
      </c>
      <c r="BT146" s="1">
        <v>100</v>
      </c>
      <c r="BU146" s="1">
        <v>120.3</v>
      </c>
      <c r="BV146" s="1">
        <v>12.887662637453712</v>
      </c>
      <c r="BW146" s="1">
        <v>4.2609113088318074</v>
      </c>
      <c r="BX146" s="1">
        <v>40</v>
      </c>
      <c r="BY146" s="1">
        <v>44</v>
      </c>
      <c r="BZ146" s="1">
        <v>0.30500000000000022</v>
      </c>
      <c r="CA146" s="1">
        <v>0.35400000000000026</v>
      </c>
      <c r="CB146" s="1">
        <v>0.34700000000000025</v>
      </c>
    </row>
    <row r="147" spans="1:80">
      <c r="A147" s="1">
        <v>146</v>
      </c>
      <c r="B147" s="1" t="b">
        <v>0</v>
      </c>
      <c r="C147" s="1" t="s">
        <v>51</v>
      </c>
      <c r="D147" s="1">
        <v>0.28354000000000001</v>
      </c>
      <c r="E147" s="1">
        <v>0.64732999999999996</v>
      </c>
      <c r="F147" s="1">
        <v>0.43278</v>
      </c>
      <c r="G147" s="1">
        <v>2</v>
      </c>
      <c r="H147" s="1">
        <v>16</v>
      </c>
      <c r="I147" s="1">
        <v>7</v>
      </c>
      <c r="J147" s="1">
        <v>440.29541805179821</v>
      </c>
      <c r="K147" s="1">
        <v>557.88933143412521</v>
      </c>
      <c r="L147" s="1">
        <v>647.17036180505806</v>
      </c>
      <c r="M147" s="1">
        <v>4.6466199198699849</v>
      </c>
      <c r="N147" s="1">
        <v>4.5457176524878617</v>
      </c>
      <c r="O147" s="1">
        <v>4.560264892130526</v>
      </c>
      <c r="P147" s="1">
        <v>7.0771769431083578E-4</v>
      </c>
      <c r="Q147" s="1">
        <v>2.9288700780859728E-4</v>
      </c>
      <c r="R147" s="1">
        <v>2.1819830146902947E-4</v>
      </c>
      <c r="S147" s="1">
        <v>0.76018835184670774</v>
      </c>
      <c r="T147" s="1">
        <v>0.7342906729449743</v>
      </c>
      <c r="U147" s="1">
        <v>0.78710811939805359</v>
      </c>
      <c r="V147" s="1">
        <v>7.85</v>
      </c>
      <c r="W147" s="1">
        <v>10.6</v>
      </c>
      <c r="X147" s="1">
        <v>12.8</v>
      </c>
      <c r="Y147" s="1">
        <v>0.2840000000000002</v>
      </c>
      <c r="Z147" s="1">
        <v>0.35800000000000026</v>
      </c>
      <c r="AA147" s="1">
        <v>0.34800000000000025</v>
      </c>
      <c r="AB147" s="1">
        <v>126</v>
      </c>
      <c r="AC147" s="1">
        <v>1.9555591853155779E-4</v>
      </c>
      <c r="AD147" s="1">
        <v>8592147.1636667121</v>
      </c>
      <c r="AE147" s="1">
        <v>13.265209807057337</v>
      </c>
      <c r="AF147" s="1">
        <v>4.8994040100806666</v>
      </c>
      <c r="AG147" s="1">
        <v>2.4454995863236445E-4</v>
      </c>
      <c r="AH147" s="1">
        <v>10744800</v>
      </c>
      <c r="AI147" s="1">
        <v>81400</v>
      </c>
      <c r="AJ147" s="1">
        <v>0.10699617818954847</v>
      </c>
      <c r="AK147" s="1">
        <v>539767.01013651583</v>
      </c>
      <c r="AL147" s="1">
        <v>2763945.2518822784</v>
      </c>
      <c r="AM147" s="1">
        <v>24224</v>
      </c>
      <c r="AN147" s="1">
        <v>50213</v>
      </c>
      <c r="AO147" s="1">
        <v>68601</v>
      </c>
      <c r="AP147" s="1">
        <v>0.9007142857142858</v>
      </c>
      <c r="AQ147" s="1">
        <v>0.9007142857142858</v>
      </c>
      <c r="AR147" s="1">
        <v>0.9007142857142858</v>
      </c>
      <c r="AS147" s="1">
        <v>0.44210526315789472</v>
      </c>
      <c r="AT147" s="1">
        <v>0.59473684210526312</v>
      </c>
      <c r="AU147" s="1">
        <v>0.71578947368421053</v>
      </c>
      <c r="AV147" s="1">
        <v>168</v>
      </c>
      <c r="AW147" s="1">
        <v>226</v>
      </c>
      <c r="AX147" s="1">
        <v>272</v>
      </c>
      <c r="AY147" s="1">
        <v>50</v>
      </c>
      <c r="AZ147" s="1">
        <v>110</v>
      </c>
      <c r="BA147" s="1">
        <v>174</v>
      </c>
      <c r="BB147" s="1">
        <v>24380649.999999996</v>
      </c>
      <c r="BC147" s="1">
        <v>48030640</v>
      </c>
      <c r="BD147" s="1">
        <v>64763719.999999993</v>
      </c>
      <c r="BE147" s="1">
        <v>1400</v>
      </c>
      <c r="BF147" s="1">
        <v>1900</v>
      </c>
      <c r="BG147" s="1">
        <v>1600</v>
      </c>
      <c r="BH147" s="1">
        <v>12.842761386263492</v>
      </c>
      <c r="BI147" s="1">
        <v>785.71828526165007</v>
      </c>
      <c r="BJ147" s="1">
        <v>6.2</v>
      </c>
      <c r="BK147" s="1">
        <v>6.35</v>
      </c>
      <c r="BL147" s="1">
        <v>5.6</v>
      </c>
      <c r="BM147" s="1">
        <v>1.17</v>
      </c>
      <c r="BN147" s="1">
        <v>1.54</v>
      </c>
      <c r="BO147" s="1">
        <v>1.62</v>
      </c>
      <c r="BP147" s="1">
        <v>9.3000000000000007</v>
      </c>
      <c r="BQ147" s="1">
        <v>9.02</v>
      </c>
      <c r="BR147" s="1">
        <v>9</v>
      </c>
      <c r="BS147" s="1">
        <v>48.3</v>
      </c>
      <c r="BT147" s="1">
        <v>106.1</v>
      </c>
      <c r="BU147" s="1">
        <v>128</v>
      </c>
      <c r="BV147" s="1">
        <v>12.842761386263492</v>
      </c>
      <c r="BW147" s="1">
        <v>4.8994040100806666</v>
      </c>
      <c r="BX147" s="1">
        <v>64</v>
      </c>
      <c r="BY147" s="1">
        <v>60</v>
      </c>
      <c r="BZ147" s="1">
        <v>0.2840000000000002</v>
      </c>
      <c r="CA147" s="1">
        <v>0.35800000000000026</v>
      </c>
      <c r="CB147" s="1">
        <v>0.34800000000000025</v>
      </c>
    </row>
    <row r="148" spans="1:80">
      <c r="A148" s="1">
        <v>147</v>
      </c>
      <c r="B148" s="1" t="b">
        <v>0</v>
      </c>
      <c r="C148" s="1" t="s">
        <v>52</v>
      </c>
      <c r="D148" s="1">
        <v>0.62512999999999996</v>
      </c>
      <c r="E148" s="1">
        <v>0.81398000000000004</v>
      </c>
      <c r="F148" s="1">
        <v>0.88783000000000001</v>
      </c>
      <c r="G148" s="1">
        <v>5</v>
      </c>
      <c r="H148" s="1">
        <v>20</v>
      </c>
      <c r="I148" s="1">
        <v>14</v>
      </c>
      <c r="J148" s="1">
        <v>447.06094882436446</v>
      </c>
      <c r="K148" s="1">
        <v>459.55923147146609</v>
      </c>
      <c r="L148" s="1">
        <v>615.35468738241377</v>
      </c>
      <c r="M148" s="1">
        <v>4.6184746332476987</v>
      </c>
      <c r="N148" s="1">
        <v>4.5584377477552449</v>
      </c>
      <c r="O148" s="1">
        <v>4.5687161307033639</v>
      </c>
      <c r="P148" s="1">
        <v>5.3023075925973627E-4</v>
      </c>
      <c r="Q148" s="1">
        <v>4.3146500314477276E-4</v>
      </c>
      <c r="R148" s="1">
        <v>1.9535710016285192E-4</v>
      </c>
      <c r="S148" s="1">
        <v>0.73918419720340811</v>
      </c>
      <c r="T148" s="1">
        <v>0.72258003074903432</v>
      </c>
      <c r="U148" s="1">
        <v>0.78606165649304272</v>
      </c>
      <c r="V148" s="1">
        <v>8</v>
      </c>
      <c r="W148" s="1">
        <v>8.25</v>
      </c>
      <c r="X148" s="1">
        <v>12.1</v>
      </c>
      <c r="Y148" s="1">
        <v>0.30500000000000022</v>
      </c>
      <c r="Z148" s="1">
        <v>0.34900000000000025</v>
      </c>
      <c r="AA148" s="1">
        <v>0.34200000000000025</v>
      </c>
      <c r="AB148" s="1">
        <v>129</v>
      </c>
      <c r="AC148" s="1">
        <v>1.976975514760931E-4</v>
      </c>
      <c r="AD148" s="1">
        <v>8065562.4828681089</v>
      </c>
      <c r="AE148" s="1">
        <v>12.471750034869332</v>
      </c>
      <c r="AF148" s="1">
        <v>4.7235794427490632</v>
      </c>
      <c r="AG148" s="1">
        <v>2.4493334590358374E-4</v>
      </c>
      <c r="AH148" s="1">
        <v>9992664</v>
      </c>
      <c r="AI148" s="1">
        <v>75702</v>
      </c>
      <c r="AJ148" s="1">
        <v>0.10852283952556981</v>
      </c>
      <c r="AK148" s="1">
        <v>538922.12803054124</v>
      </c>
      <c r="AL148" s="1">
        <v>2603064.6034241235</v>
      </c>
      <c r="AM148" s="1">
        <v>31390</v>
      </c>
      <c r="AN148" s="1">
        <v>45029</v>
      </c>
      <c r="AO148" s="1">
        <v>58556</v>
      </c>
      <c r="AP148" s="1">
        <v>0.9007142857142858</v>
      </c>
      <c r="AQ148" s="1">
        <v>0.9007142857142858</v>
      </c>
      <c r="AR148" s="1">
        <v>0.9007142857142858</v>
      </c>
      <c r="AS148" s="1">
        <v>0.45263157894736844</v>
      </c>
      <c r="AT148" s="1">
        <v>0.46842105263157896</v>
      </c>
      <c r="AU148" s="1">
        <v>0.67894736842105263</v>
      </c>
      <c r="AV148" s="1">
        <v>172</v>
      </c>
      <c r="AW148" s="1">
        <v>178</v>
      </c>
      <c r="AX148" s="1">
        <v>258</v>
      </c>
      <c r="AY148" s="1">
        <v>60</v>
      </c>
      <c r="AZ148" s="1">
        <v>100</v>
      </c>
      <c r="BA148" s="1">
        <v>130</v>
      </c>
      <c r="BB148" s="1">
        <v>30901709.999999989</v>
      </c>
      <c r="BC148" s="1">
        <v>43313199.999999985</v>
      </c>
      <c r="BD148" s="1">
        <v>55622769.999999993</v>
      </c>
      <c r="BE148" s="1">
        <v>1600</v>
      </c>
      <c r="BF148" s="1">
        <v>1000</v>
      </c>
      <c r="BG148" s="1">
        <v>1900</v>
      </c>
      <c r="BH148" s="1">
        <v>11.830659181909772</v>
      </c>
      <c r="BI148" s="1">
        <v>703.3920537531402</v>
      </c>
      <c r="BJ148" s="1">
        <v>5.9</v>
      </c>
      <c r="BK148" s="1">
        <v>3.04</v>
      </c>
      <c r="BL148" s="1">
        <v>6.18</v>
      </c>
      <c r="BM148" s="1">
        <v>1.47</v>
      </c>
      <c r="BN148" s="1">
        <v>1.18</v>
      </c>
      <c r="BO148" s="1">
        <v>1.67</v>
      </c>
      <c r="BP148" s="1">
        <v>9.34</v>
      </c>
      <c r="BQ148" s="1">
        <v>9.58</v>
      </c>
      <c r="BR148" s="1">
        <v>8.8000000000000007</v>
      </c>
      <c r="BS148" s="1">
        <v>70</v>
      </c>
      <c r="BT148" s="1">
        <v>96</v>
      </c>
      <c r="BU148" s="1">
        <v>127.3</v>
      </c>
      <c r="BV148" s="1">
        <v>11.830659181909772</v>
      </c>
      <c r="BW148" s="1">
        <v>4.7235794427490632</v>
      </c>
      <c r="BX148" s="1">
        <v>30</v>
      </c>
      <c r="BY148" s="1">
        <v>40</v>
      </c>
      <c r="BZ148" s="1">
        <v>0.30500000000000022</v>
      </c>
      <c r="CA148" s="1">
        <v>0.34900000000000025</v>
      </c>
      <c r="CB148" s="1">
        <v>0.34200000000000025</v>
      </c>
    </row>
    <row r="149" spans="1:80">
      <c r="A149" s="1">
        <v>148</v>
      </c>
      <c r="B149" s="1" t="b">
        <v>0</v>
      </c>
      <c r="C149" s="1" t="s">
        <v>52</v>
      </c>
      <c r="D149" s="1">
        <v>0.55557000000000001</v>
      </c>
      <c r="E149" s="1">
        <v>0.66954999999999998</v>
      </c>
      <c r="F149" s="1">
        <v>0.37028</v>
      </c>
      <c r="G149" s="1">
        <v>4</v>
      </c>
      <c r="H149" s="1">
        <v>17</v>
      </c>
      <c r="I149" s="1">
        <v>6</v>
      </c>
      <c r="J149" s="1">
        <v>411.13621848545284</v>
      </c>
      <c r="K149" s="1">
        <v>483.76772751491126</v>
      </c>
      <c r="L149" s="1">
        <v>655.48694341079783</v>
      </c>
      <c r="M149" s="1">
        <v>4.6428492801125829</v>
      </c>
      <c r="N149" s="1">
        <v>4.5758199111332685</v>
      </c>
      <c r="O149" s="1">
        <v>4.5589861088269537</v>
      </c>
      <c r="P149" s="1">
        <v>7.5812466897883998E-4</v>
      </c>
      <c r="Q149" s="1">
        <v>3.4266311026934042E-4</v>
      </c>
      <c r="R149" s="1">
        <v>1.7981120227362912E-4</v>
      </c>
      <c r="S149" s="1">
        <v>0.73906378064631362</v>
      </c>
      <c r="T149" s="1">
        <v>0.7539955088903425</v>
      </c>
      <c r="U149" s="1">
        <v>0.78763034577194346</v>
      </c>
      <c r="V149" s="1">
        <v>7.15</v>
      </c>
      <c r="W149" s="1">
        <v>8.8000000000000007</v>
      </c>
      <c r="X149" s="1">
        <v>13.05</v>
      </c>
      <c r="Y149" s="1">
        <v>0.2870000000000002</v>
      </c>
      <c r="Z149" s="1">
        <v>0.33600000000000024</v>
      </c>
      <c r="AA149" s="1">
        <v>0.34900000000000025</v>
      </c>
      <c r="AB149" s="1">
        <v>139</v>
      </c>
      <c r="AC149" s="1">
        <v>1.8605380552410457E-4</v>
      </c>
      <c r="AD149" s="1">
        <v>9079847.7565767691</v>
      </c>
      <c r="AE149" s="1">
        <v>12.813525586445083</v>
      </c>
      <c r="AF149" s="1">
        <v>3.7481049608544992</v>
      </c>
      <c r="AG149" s="1">
        <v>2.2353485513264956E-4</v>
      </c>
      <c r="AH149" s="1">
        <v>10909008.000000002</v>
      </c>
      <c r="AI149" s="1">
        <v>82644</v>
      </c>
      <c r="AJ149" s="1">
        <v>0.10273565547733238</v>
      </c>
      <c r="AK149" s="1">
        <v>590511.93569642131</v>
      </c>
      <c r="AL149" s="1">
        <v>2947756.691889721</v>
      </c>
      <c r="AM149" s="1">
        <v>24044</v>
      </c>
      <c r="AN149" s="1">
        <v>37256</v>
      </c>
      <c r="AO149" s="1">
        <v>68530</v>
      </c>
      <c r="AP149" s="1">
        <v>0.9007142857142858</v>
      </c>
      <c r="AQ149" s="1">
        <v>0.9007142857142858</v>
      </c>
      <c r="AR149" s="1">
        <v>0.9007142857142858</v>
      </c>
      <c r="AS149" s="1">
        <v>0.40526315789473683</v>
      </c>
      <c r="AT149" s="1">
        <v>0.5</v>
      </c>
      <c r="AU149" s="1">
        <v>0.73157894736842111</v>
      </c>
      <c r="AV149" s="1">
        <v>154</v>
      </c>
      <c r="AW149" s="1">
        <v>190</v>
      </c>
      <c r="AX149" s="1">
        <v>278</v>
      </c>
      <c r="AY149" s="1">
        <v>44</v>
      </c>
      <c r="AZ149" s="1">
        <v>72</v>
      </c>
      <c r="BA149" s="1">
        <v>174</v>
      </c>
      <c r="BB149" s="1">
        <v>24216849.999999993</v>
      </c>
      <c r="BC149" s="1">
        <v>36239769.999999993</v>
      </c>
      <c r="BD149" s="1">
        <v>64699110.000000007</v>
      </c>
      <c r="BE149" s="1">
        <v>1400</v>
      </c>
      <c r="BF149" s="1">
        <v>1800</v>
      </c>
      <c r="BG149" s="1">
        <v>1550</v>
      </c>
      <c r="BH149" s="1">
        <v>11.285212791944495</v>
      </c>
      <c r="BI149" s="1">
        <v>667.64348884948004</v>
      </c>
      <c r="BJ149" s="1">
        <v>5.8</v>
      </c>
      <c r="BK149" s="1">
        <v>5.8</v>
      </c>
      <c r="BL149" s="1">
        <v>5.3</v>
      </c>
      <c r="BM149" s="1">
        <v>1.1100000000000001</v>
      </c>
      <c r="BN149" s="1">
        <v>1.49</v>
      </c>
      <c r="BO149" s="1">
        <v>1.57</v>
      </c>
      <c r="BP149" s="1">
        <v>9.3000000000000007</v>
      </c>
      <c r="BQ149" s="1">
        <v>8.81</v>
      </c>
      <c r="BR149" s="1">
        <v>9.44</v>
      </c>
      <c r="BS149" s="1">
        <v>52.3</v>
      </c>
      <c r="BT149" s="1">
        <v>77.5</v>
      </c>
      <c r="BU149" s="1">
        <v>124.6</v>
      </c>
      <c r="BV149" s="1">
        <v>11.285212791944495</v>
      </c>
      <c r="BW149" s="1">
        <v>3.7481049608544992</v>
      </c>
      <c r="BX149" s="1">
        <v>102</v>
      </c>
      <c r="BY149" s="1">
        <v>28</v>
      </c>
      <c r="BZ149" s="1">
        <v>0.2870000000000002</v>
      </c>
      <c r="CA149" s="1">
        <v>0.33600000000000024</v>
      </c>
      <c r="CB149" s="1">
        <v>0.34900000000000025</v>
      </c>
    </row>
    <row r="150" spans="1:80">
      <c r="A150" s="1">
        <v>149</v>
      </c>
      <c r="B150" s="1" t="b">
        <v>0</v>
      </c>
      <c r="C150" s="1" t="s">
        <v>52</v>
      </c>
      <c r="D150" s="1">
        <v>0.73253000000000001</v>
      </c>
      <c r="E150" s="1">
        <v>0.90717999999999999</v>
      </c>
      <c r="F150" s="1">
        <v>0.60399000000000003</v>
      </c>
      <c r="G150" s="1">
        <v>6</v>
      </c>
      <c r="H150" s="1">
        <v>22</v>
      </c>
      <c r="I150" s="1">
        <v>10</v>
      </c>
      <c r="J150" s="1">
        <v>434.18790959551683</v>
      </c>
      <c r="K150" s="1">
        <v>434.18790959551683</v>
      </c>
      <c r="L150" s="1">
        <v>566.35099950401445</v>
      </c>
      <c r="M150" s="1">
        <v>4.6110200212233927</v>
      </c>
      <c r="N150" s="1">
        <v>4.5838667541917495</v>
      </c>
      <c r="O150" s="1">
        <v>4.5696597899048559</v>
      </c>
      <c r="P150" s="1">
        <v>4.6261750682762394E-4</v>
      </c>
      <c r="Q150" s="1">
        <v>3.8007042983021654E-4</v>
      </c>
      <c r="R150" s="1">
        <v>2.0266878012510466E-4</v>
      </c>
      <c r="S150" s="1">
        <v>0.74658739087015202</v>
      </c>
      <c r="T150" s="1">
        <v>0.71926631998872481</v>
      </c>
      <c r="U150" s="1">
        <v>0.74451568764131604</v>
      </c>
      <c r="V150" s="1">
        <v>7.7</v>
      </c>
      <c r="W150" s="1">
        <v>7.7</v>
      </c>
      <c r="X150" s="1">
        <v>10.85</v>
      </c>
      <c r="Y150" s="1">
        <v>0.31000000000000022</v>
      </c>
      <c r="Z150" s="1">
        <v>0.33000000000000024</v>
      </c>
      <c r="AA150" s="1">
        <v>0.34100000000000025</v>
      </c>
      <c r="AB150" s="1">
        <v>138</v>
      </c>
      <c r="AC150" s="1">
        <v>1.959069197406153E-4</v>
      </c>
      <c r="AD150" s="1">
        <v>7929170.6897375733</v>
      </c>
      <c r="AE150" s="1">
        <v>12.010563481997771</v>
      </c>
      <c r="AF150" s="1">
        <v>4.4026527273048615</v>
      </c>
      <c r="AG150" s="1">
        <v>2.3993344701366391E-4</v>
      </c>
      <c r="AH150" s="1">
        <v>9711108</v>
      </c>
      <c r="AI150" s="1">
        <v>73569</v>
      </c>
      <c r="AJ150" s="1">
        <v>0.10295002059189295</v>
      </c>
      <c r="AK150" s="1">
        <v>550152.55956574809</v>
      </c>
      <c r="AL150" s="1">
        <v>2449823.8427697485</v>
      </c>
      <c r="AM150" s="1">
        <v>32344</v>
      </c>
      <c r="AN150" s="1">
        <v>42506</v>
      </c>
      <c r="AO150" s="1">
        <v>55735</v>
      </c>
      <c r="AP150" s="1">
        <v>0.9007142857142858</v>
      </c>
      <c r="AQ150" s="1">
        <v>0.9007142857142858</v>
      </c>
      <c r="AR150" s="1">
        <v>0.9007142857142858</v>
      </c>
      <c r="AS150" s="1">
        <v>0.43684210526315792</v>
      </c>
      <c r="AT150" s="1">
        <v>0.43684210526315792</v>
      </c>
      <c r="AU150" s="1">
        <v>0.61052631578947369</v>
      </c>
      <c r="AV150" s="1">
        <v>166</v>
      </c>
      <c r="AW150" s="1">
        <v>166</v>
      </c>
      <c r="AX150" s="1">
        <v>232</v>
      </c>
      <c r="AY150" s="1">
        <v>60</v>
      </c>
      <c r="AZ150" s="1">
        <v>75</v>
      </c>
      <c r="BA150" s="1">
        <v>120</v>
      </c>
      <c r="BB150" s="1">
        <v>31769849.999999996</v>
      </c>
      <c r="BC150" s="1">
        <v>41017269.999999993</v>
      </c>
      <c r="BD150" s="1">
        <v>53055660</v>
      </c>
      <c r="BE150" s="1">
        <v>1600</v>
      </c>
      <c r="BF150" s="1">
        <v>1600</v>
      </c>
      <c r="BG150" s="1">
        <v>1800</v>
      </c>
      <c r="BH150" s="1">
        <v>11.092656437109218</v>
      </c>
      <c r="BI150" s="1">
        <v>650.40711824578568</v>
      </c>
      <c r="BJ150" s="1">
        <v>5.5</v>
      </c>
      <c r="BK150" s="1">
        <v>5.33</v>
      </c>
      <c r="BL150" s="1">
        <v>6.4</v>
      </c>
      <c r="BM150" s="1">
        <v>1.44</v>
      </c>
      <c r="BN150" s="1">
        <v>1.47</v>
      </c>
      <c r="BO150" s="1">
        <v>1.59</v>
      </c>
      <c r="BP150" s="1">
        <v>9.34</v>
      </c>
      <c r="BQ150" s="1">
        <v>8.2200000000000006</v>
      </c>
      <c r="BR150" s="1">
        <v>9.35</v>
      </c>
      <c r="BS150" s="1">
        <v>70</v>
      </c>
      <c r="BT150" s="1">
        <v>121.6</v>
      </c>
      <c r="BU150" s="1">
        <v>121.5</v>
      </c>
      <c r="BV150" s="1">
        <v>11.092656437109218</v>
      </c>
      <c r="BW150" s="1">
        <v>4.4026527273048615</v>
      </c>
      <c r="BX150" s="1">
        <v>45</v>
      </c>
      <c r="BY150" s="1">
        <v>15</v>
      </c>
      <c r="BZ150" s="1">
        <v>0.31000000000000022</v>
      </c>
      <c r="CA150" s="1">
        <v>0.33000000000000024</v>
      </c>
      <c r="CB150" s="1">
        <v>0.34100000000000025</v>
      </c>
    </row>
    <row r="151" spans="1:80">
      <c r="A151" s="1">
        <v>150</v>
      </c>
      <c r="B151" s="1" t="b">
        <v>0</v>
      </c>
      <c r="C151" s="1" t="s">
        <v>52</v>
      </c>
      <c r="D151" s="1">
        <v>0.50283999999999995</v>
      </c>
      <c r="E151" s="1">
        <v>0.47825000000000001</v>
      </c>
      <c r="F151" s="1">
        <v>0.96087999999999996</v>
      </c>
      <c r="G151" s="1">
        <v>4</v>
      </c>
      <c r="H151" s="1">
        <v>12</v>
      </c>
      <c r="I151" s="1">
        <v>15</v>
      </c>
      <c r="J151" s="1">
        <v>411.13621848545284</v>
      </c>
      <c r="K151" s="1">
        <v>547.46772780685649</v>
      </c>
      <c r="L151" s="1">
        <v>585.3376215475713</v>
      </c>
      <c r="M151" s="1">
        <v>4.6428492801125829</v>
      </c>
      <c r="N151" s="1">
        <v>4.5422830388726227</v>
      </c>
      <c r="O151" s="1">
        <v>4.571089205427918</v>
      </c>
      <c r="P151" s="1">
        <v>6.2827220426358665E-4</v>
      </c>
      <c r="Q151" s="1">
        <v>2.4419775510034378E-4</v>
      </c>
      <c r="R151" s="1">
        <v>1.9641893097868145E-4</v>
      </c>
      <c r="S151" s="1">
        <v>0.74041734799671088</v>
      </c>
      <c r="T151" s="1">
        <v>0.75203894378200609</v>
      </c>
      <c r="U151" s="1">
        <v>0.77522838011121398</v>
      </c>
      <c r="V151" s="1">
        <v>7.15</v>
      </c>
      <c r="W151" s="1">
        <v>10.35</v>
      </c>
      <c r="X151" s="1">
        <v>11.3</v>
      </c>
      <c r="Y151" s="1">
        <v>0.2870000000000002</v>
      </c>
      <c r="Z151" s="1">
        <v>0.36000000000000026</v>
      </c>
      <c r="AA151" s="1">
        <v>0.34000000000000025</v>
      </c>
      <c r="AB151" s="1">
        <v>151</v>
      </c>
      <c r="AC151" s="1">
        <v>1.7348847659738337E-4</v>
      </c>
      <c r="AD151" s="1">
        <v>8825599.4056555554</v>
      </c>
      <c r="AE151" s="1">
        <v>11.561705801641121</v>
      </c>
      <c r="AF151" s="1">
        <v>3.4018584940712944</v>
      </c>
      <c r="AG151" s="1">
        <v>2.0750706153809632E-4</v>
      </c>
      <c r="AH151" s="1">
        <v>10556172</v>
      </c>
      <c r="AI151" s="1">
        <v>79971</v>
      </c>
      <c r="AJ151" s="1">
        <v>9.261660639822053E-2</v>
      </c>
      <c r="AK151" s="1">
        <v>636122.93009009748</v>
      </c>
      <c r="AL151" s="1">
        <v>2770083.5596213285</v>
      </c>
      <c r="AM151" s="1">
        <v>24044</v>
      </c>
      <c r="AN151" s="1">
        <v>49229</v>
      </c>
      <c r="AO151" s="1">
        <v>52989</v>
      </c>
      <c r="AP151" s="1">
        <v>0.9007142857142858</v>
      </c>
      <c r="AQ151" s="1">
        <v>0.9007142857142858</v>
      </c>
      <c r="AR151" s="1">
        <v>0.9007142857142858</v>
      </c>
      <c r="AS151" s="1">
        <v>0.40526315789473683</v>
      </c>
      <c r="AT151" s="1">
        <v>0.58421052631578951</v>
      </c>
      <c r="AU151" s="1">
        <v>0.63684210526315788</v>
      </c>
      <c r="AV151" s="1">
        <v>154</v>
      </c>
      <c r="AW151" s="1">
        <v>222</v>
      </c>
      <c r="AX151" s="1">
        <v>242</v>
      </c>
      <c r="AY151" s="1">
        <v>44</v>
      </c>
      <c r="AZ151" s="1">
        <v>105</v>
      </c>
      <c r="BA151" s="1">
        <v>115</v>
      </c>
      <c r="BB151" s="1">
        <v>24216849.999999993</v>
      </c>
      <c r="BC151" s="1">
        <v>47135200</v>
      </c>
      <c r="BD151" s="1">
        <v>50556800</v>
      </c>
      <c r="BE151" s="1">
        <v>1400</v>
      </c>
      <c r="BF151" s="1">
        <v>1600</v>
      </c>
      <c r="BG151" s="1">
        <v>2000</v>
      </c>
      <c r="BH151" s="1">
        <v>11.344132898785235</v>
      </c>
      <c r="BI151" s="1">
        <v>631.65899693572226</v>
      </c>
      <c r="BJ151" s="1">
        <v>5.8</v>
      </c>
      <c r="BK151" s="1">
        <v>5.51</v>
      </c>
      <c r="BL151" s="1">
        <v>6.46</v>
      </c>
      <c r="BM151" s="1">
        <v>1.1100000000000001</v>
      </c>
      <c r="BN151" s="1">
        <v>1.48</v>
      </c>
      <c r="BO151" s="1">
        <v>1.57</v>
      </c>
      <c r="BP151" s="1">
        <v>9.3000000000000007</v>
      </c>
      <c r="BQ151" s="1">
        <v>9.2899999999999991</v>
      </c>
      <c r="BR151" s="1">
        <v>9.07</v>
      </c>
      <c r="BS151" s="1">
        <v>52.3</v>
      </c>
      <c r="BT151" s="1">
        <v>99.2</v>
      </c>
      <c r="BU151" s="1">
        <v>108.5</v>
      </c>
      <c r="BV151" s="1">
        <v>11.344132898785235</v>
      </c>
      <c r="BW151" s="1">
        <v>3.4018584940712944</v>
      </c>
      <c r="BX151" s="1">
        <v>10</v>
      </c>
      <c r="BY151" s="1">
        <v>61</v>
      </c>
      <c r="BZ151" s="1">
        <v>0.2870000000000002</v>
      </c>
      <c r="CA151" s="1">
        <v>0.36000000000000026</v>
      </c>
      <c r="CB151" s="1">
        <v>0.34000000000000025</v>
      </c>
    </row>
    <row r="152" spans="1:80">
      <c r="A152" s="1">
        <v>151</v>
      </c>
      <c r="B152" s="1" t="b">
        <v>0</v>
      </c>
      <c r="C152" s="1" t="s">
        <v>52</v>
      </c>
      <c r="D152" s="1">
        <v>0.66857</v>
      </c>
      <c r="E152" s="1">
        <v>0.30181999999999998</v>
      </c>
      <c r="F152" s="1">
        <v>0.88690000000000002</v>
      </c>
      <c r="G152" s="1">
        <v>5</v>
      </c>
      <c r="H152" s="1">
        <v>8</v>
      </c>
      <c r="I152" s="1">
        <v>14</v>
      </c>
      <c r="J152" s="1">
        <v>447.06094882436446</v>
      </c>
      <c r="K152" s="1">
        <v>496.34512719675689</v>
      </c>
      <c r="L152" s="1">
        <v>615.35468738241377</v>
      </c>
      <c r="M152" s="1">
        <v>4.6184746332476987</v>
      </c>
      <c r="N152" s="1">
        <v>4.5735241744558648</v>
      </c>
      <c r="O152" s="1">
        <v>4.5687161307033639</v>
      </c>
      <c r="P152" s="1">
        <v>4.6056985674237358E-4</v>
      </c>
      <c r="Q152" s="1">
        <v>3.0708206284052177E-4</v>
      </c>
      <c r="R152" s="1">
        <v>1.7586980018395452E-4</v>
      </c>
      <c r="S152" s="1">
        <v>0.73873233685404327</v>
      </c>
      <c r="T152" s="1">
        <v>0.78378238000357936</v>
      </c>
      <c r="U152" s="1">
        <v>0.78611013301976052</v>
      </c>
      <c r="V152" s="1">
        <v>8</v>
      </c>
      <c r="W152" s="1">
        <v>9.1</v>
      </c>
      <c r="X152" s="1">
        <v>12.1</v>
      </c>
      <c r="Y152" s="1">
        <v>0.30500000000000022</v>
      </c>
      <c r="Z152" s="1">
        <v>0.33800000000000024</v>
      </c>
      <c r="AA152" s="1">
        <v>0.34200000000000025</v>
      </c>
      <c r="AB152" s="1">
        <v>149</v>
      </c>
      <c r="AC152" s="1">
        <v>1.7083626254416165E-4</v>
      </c>
      <c r="AD152" s="1">
        <v>8729436.6172665805</v>
      </c>
      <c r="AE152" s="1">
        <v>11.513367550611655</v>
      </c>
      <c r="AF152" s="1">
        <v>3.8079558713950727</v>
      </c>
      <c r="AG152" s="1">
        <v>2.0891582125811238E-4</v>
      </c>
      <c r="AH152" s="1">
        <v>10675236</v>
      </c>
      <c r="AI152" s="1">
        <v>80873</v>
      </c>
      <c r="AJ152" s="1">
        <v>9.0160701508806104E-2</v>
      </c>
      <c r="AK152" s="1">
        <v>631833.43035047583</v>
      </c>
      <c r="AL152" s="1">
        <v>2708656.0751702166</v>
      </c>
      <c r="AM152" s="1">
        <v>31390</v>
      </c>
      <c r="AN152" s="1">
        <v>40300</v>
      </c>
      <c r="AO152" s="1">
        <v>58556</v>
      </c>
      <c r="AP152" s="1">
        <v>0.9007142857142858</v>
      </c>
      <c r="AQ152" s="1">
        <v>0.9007142857142858</v>
      </c>
      <c r="AR152" s="1">
        <v>0.9007142857142858</v>
      </c>
      <c r="AS152" s="1">
        <v>0.45263157894736844</v>
      </c>
      <c r="AT152" s="1">
        <v>0.51578947368421058</v>
      </c>
      <c r="AU152" s="1">
        <v>0.67894736842105263</v>
      </c>
      <c r="AV152" s="1">
        <v>172</v>
      </c>
      <c r="AW152" s="1">
        <v>196</v>
      </c>
      <c r="AX152" s="1">
        <v>258</v>
      </c>
      <c r="AY152" s="1">
        <v>60</v>
      </c>
      <c r="AZ152" s="1">
        <v>80</v>
      </c>
      <c r="BA152" s="1">
        <v>130</v>
      </c>
      <c r="BB152" s="1">
        <v>30901709.999999989</v>
      </c>
      <c r="BC152" s="1">
        <v>39009809.999999993</v>
      </c>
      <c r="BD152" s="1">
        <v>55622769.999999993</v>
      </c>
      <c r="BE152" s="1">
        <v>1600</v>
      </c>
      <c r="BF152" s="1">
        <v>1800</v>
      </c>
      <c r="BG152" s="1">
        <v>1900</v>
      </c>
      <c r="BH152" s="1">
        <v>11.189251269319058</v>
      </c>
      <c r="BI152" s="1">
        <v>710.21677469769816</v>
      </c>
      <c r="BJ152" s="1">
        <v>5.9</v>
      </c>
      <c r="BK152" s="1">
        <v>5.5</v>
      </c>
      <c r="BL152" s="1">
        <v>6.18</v>
      </c>
      <c r="BM152" s="1">
        <v>1.47</v>
      </c>
      <c r="BN152" s="1">
        <v>1.47</v>
      </c>
      <c r="BO152" s="1">
        <v>1.67</v>
      </c>
      <c r="BP152" s="1">
        <v>9.34</v>
      </c>
      <c r="BQ152" s="1">
        <v>9.15</v>
      </c>
      <c r="BR152" s="1">
        <v>8.8000000000000007</v>
      </c>
      <c r="BS152" s="1">
        <v>70</v>
      </c>
      <c r="BT152" s="1">
        <v>79.2</v>
      </c>
      <c r="BU152" s="1">
        <v>127.3</v>
      </c>
      <c r="BV152" s="1">
        <v>11.189251269319058</v>
      </c>
      <c r="BW152" s="1">
        <v>3.8079558713950727</v>
      </c>
      <c r="BX152" s="1">
        <v>50</v>
      </c>
      <c r="BY152" s="1">
        <v>20</v>
      </c>
      <c r="BZ152" s="1">
        <v>0.30500000000000022</v>
      </c>
      <c r="CA152" s="1">
        <v>0.33800000000000024</v>
      </c>
      <c r="CB152" s="1">
        <v>0.34200000000000025</v>
      </c>
    </row>
    <row r="153" spans="1:80">
      <c r="A153" s="1">
        <v>152</v>
      </c>
      <c r="B153" s="1" t="b">
        <v>0</v>
      </c>
      <c r="C153" s="1" t="s">
        <v>52</v>
      </c>
      <c r="D153" s="1">
        <v>4.58E-2</v>
      </c>
      <c r="E153" s="1">
        <v>0.81398999999999999</v>
      </c>
      <c r="F153" s="1">
        <v>6.8629999999999997E-2</v>
      </c>
      <c r="G153" s="1">
        <v>1</v>
      </c>
      <c r="H153" s="1">
        <v>20</v>
      </c>
      <c r="I153" s="1">
        <v>2</v>
      </c>
      <c r="J153" s="1">
        <v>447.06094882436446</v>
      </c>
      <c r="K153" s="1">
        <v>459.55923147146609</v>
      </c>
      <c r="L153" s="1">
        <v>496.34512719675689</v>
      </c>
      <c r="M153" s="1">
        <v>4.6466781578060674</v>
      </c>
      <c r="N153" s="1">
        <v>4.5528539939125521</v>
      </c>
      <c r="O153" s="1">
        <v>4.5556065086865107</v>
      </c>
      <c r="P153" s="1">
        <v>4.9126899781732302E-4</v>
      </c>
      <c r="Q153" s="1">
        <v>3.8310750551279443E-4</v>
      </c>
      <c r="R153" s="1">
        <v>2.9917234993418791E-4</v>
      </c>
      <c r="S153" s="1">
        <v>0.75990685910193922</v>
      </c>
      <c r="T153" s="1">
        <v>0.72194604610171809</v>
      </c>
      <c r="U153" s="1">
        <v>0.76799483016043946</v>
      </c>
      <c r="V153" s="1">
        <v>8</v>
      </c>
      <c r="W153" s="1">
        <v>8.25</v>
      </c>
      <c r="X153" s="1">
        <v>9.1</v>
      </c>
      <c r="Y153" s="1">
        <v>0.2840000000000002</v>
      </c>
      <c r="Z153" s="1">
        <v>0.35300000000000026</v>
      </c>
      <c r="AA153" s="1">
        <v>0.35100000000000026</v>
      </c>
      <c r="AB153" s="1">
        <v>121</v>
      </c>
      <c r="AC153" s="1">
        <v>2.2205374310198467E-4</v>
      </c>
      <c r="AD153" s="1">
        <v>7144468.504300572</v>
      </c>
      <c r="AE153" s="1">
        <v>12.306218442711991</v>
      </c>
      <c r="AF153" s="1">
        <v>5.0787406684343912</v>
      </c>
      <c r="AG153" s="1">
        <v>2.7284114978632859E-4</v>
      </c>
      <c r="AH153" s="1">
        <v>8778528</v>
      </c>
      <c r="AI153" s="1">
        <v>66504</v>
      </c>
      <c r="AJ153" s="1">
        <v>0.1262420023093187</v>
      </c>
      <c r="AK153" s="1">
        <v>483797.99052809231</v>
      </c>
      <c r="AL153" s="1">
        <v>2388064.9279137882</v>
      </c>
      <c r="AM153" s="1">
        <v>24105</v>
      </c>
      <c r="AN153" s="1">
        <v>45029</v>
      </c>
      <c r="AO153" s="1">
        <v>59399</v>
      </c>
      <c r="AP153" s="1">
        <v>0.9007142857142858</v>
      </c>
      <c r="AQ153" s="1">
        <v>0.9007142857142858</v>
      </c>
      <c r="AR153" s="1">
        <v>0.9007142857142858</v>
      </c>
      <c r="AS153" s="1">
        <v>0.45263157894736844</v>
      </c>
      <c r="AT153" s="1">
        <v>0.46842105263157896</v>
      </c>
      <c r="AU153" s="1">
        <v>0.51578947368421058</v>
      </c>
      <c r="AV153" s="1">
        <v>172</v>
      </c>
      <c r="AW153" s="1">
        <v>178</v>
      </c>
      <c r="AX153" s="1">
        <v>196</v>
      </c>
      <c r="AY153" s="1">
        <v>50</v>
      </c>
      <c r="AZ153" s="1">
        <v>100</v>
      </c>
      <c r="BA153" s="1">
        <v>112</v>
      </c>
      <c r="BB153" s="1">
        <v>24272359.999999996</v>
      </c>
      <c r="BC153" s="1">
        <v>43313199.999999985</v>
      </c>
      <c r="BD153" s="1">
        <v>56389900</v>
      </c>
      <c r="BE153" s="1">
        <v>1400</v>
      </c>
      <c r="BF153" s="1">
        <v>1000</v>
      </c>
      <c r="BG153" s="1">
        <v>2200</v>
      </c>
      <c r="BH153" s="1">
        <v>11.601637766272365</v>
      </c>
      <c r="BI153" s="1">
        <v>596.43171593029115</v>
      </c>
      <c r="BJ153" s="1">
        <v>6.2</v>
      </c>
      <c r="BK153" s="1">
        <v>3.04</v>
      </c>
      <c r="BL153" s="1">
        <v>6.2</v>
      </c>
      <c r="BM153" s="1">
        <v>1.1299999999999999</v>
      </c>
      <c r="BN153" s="1">
        <v>1.18</v>
      </c>
      <c r="BO153" s="1">
        <v>1.65</v>
      </c>
      <c r="BP153" s="1">
        <v>9.3000000000000007</v>
      </c>
      <c r="BQ153" s="1">
        <v>9.58</v>
      </c>
      <c r="BR153" s="1">
        <v>8.76</v>
      </c>
      <c r="BS153" s="1">
        <v>48.3</v>
      </c>
      <c r="BT153" s="1">
        <v>96</v>
      </c>
      <c r="BU153" s="1">
        <v>120</v>
      </c>
      <c r="BV153" s="1">
        <v>11.601637766272365</v>
      </c>
      <c r="BW153" s="1">
        <v>5.0787406684343912</v>
      </c>
      <c r="BX153" s="1">
        <v>12</v>
      </c>
      <c r="BY153" s="1">
        <v>50</v>
      </c>
      <c r="BZ153" s="1">
        <v>0.2840000000000002</v>
      </c>
      <c r="CA153" s="1">
        <v>0.35300000000000026</v>
      </c>
      <c r="CB153" s="1">
        <v>0.35100000000000026</v>
      </c>
    </row>
    <row r="154" spans="1:80">
      <c r="A154" s="1">
        <v>153</v>
      </c>
      <c r="B154" s="1" t="b">
        <v>0</v>
      </c>
      <c r="C154" s="1" t="s">
        <v>52</v>
      </c>
      <c r="D154" s="1">
        <v>0.62475000000000003</v>
      </c>
      <c r="E154" s="1">
        <v>0.68894</v>
      </c>
      <c r="F154" s="1">
        <v>0.51846999999999999</v>
      </c>
      <c r="G154" s="1">
        <v>5</v>
      </c>
      <c r="H154" s="1">
        <v>17</v>
      </c>
      <c r="I154" s="1">
        <v>8</v>
      </c>
      <c r="J154" s="1">
        <v>447.06094882436446</v>
      </c>
      <c r="K154" s="1">
        <v>483.76772751491126</v>
      </c>
      <c r="L154" s="1">
        <v>570.14568301170732</v>
      </c>
      <c r="M154" s="1">
        <v>4.6184746332476987</v>
      </c>
      <c r="N154" s="1">
        <v>4.5873006035131549</v>
      </c>
      <c r="O154" s="1">
        <v>4.5644184627972111</v>
      </c>
      <c r="P154" s="1">
        <v>4.0595539110338102E-4</v>
      </c>
      <c r="Q154" s="1">
        <v>2.9325503976603283E-4</v>
      </c>
      <c r="R154" s="1">
        <v>2.0700063979788957E-4</v>
      </c>
      <c r="S154" s="1">
        <v>0.7397465279297204</v>
      </c>
      <c r="T154" s="1">
        <v>0.75296844999024182</v>
      </c>
      <c r="U154" s="1">
        <v>0.76830563763909876</v>
      </c>
      <c r="V154" s="1">
        <v>8</v>
      </c>
      <c r="W154" s="1">
        <v>8.8000000000000007</v>
      </c>
      <c r="X154" s="1">
        <v>10.95</v>
      </c>
      <c r="Y154" s="1">
        <v>0.30500000000000022</v>
      </c>
      <c r="Z154" s="1">
        <v>0.32800000000000024</v>
      </c>
      <c r="AA154" s="1">
        <v>0.34500000000000025</v>
      </c>
      <c r="AB154" s="1">
        <v>150</v>
      </c>
      <c r="AC154" s="1">
        <v>1.7782851122917482E-4</v>
      </c>
      <c r="AD154" s="1">
        <v>8299614.4746028017</v>
      </c>
      <c r="AE154" s="1">
        <v>11.244541336298798</v>
      </c>
      <c r="AF154" s="1">
        <v>3.6776077106835809</v>
      </c>
      <c r="AG154" s="1">
        <v>2.1460458833601063E-4</v>
      </c>
      <c r="AH154" s="1">
        <v>10016028</v>
      </c>
      <c r="AI154" s="1">
        <v>75879</v>
      </c>
      <c r="AJ154" s="1">
        <v>9.4014853106690249E-2</v>
      </c>
      <c r="AK154" s="1">
        <v>615084.70542729029</v>
      </c>
      <c r="AL154" s="1">
        <v>2579784.4888318824</v>
      </c>
      <c r="AM154" s="1">
        <v>31390</v>
      </c>
      <c r="AN154" s="1">
        <v>37256</v>
      </c>
      <c r="AO154" s="1">
        <v>56656</v>
      </c>
      <c r="AP154" s="1">
        <v>0.9007142857142858</v>
      </c>
      <c r="AQ154" s="1">
        <v>0.9007142857142858</v>
      </c>
      <c r="AR154" s="1">
        <v>0.9007142857142858</v>
      </c>
      <c r="AS154" s="1">
        <v>0.45263157894736844</v>
      </c>
      <c r="AT154" s="1">
        <v>0.5</v>
      </c>
      <c r="AU154" s="1">
        <v>0.61578947368421055</v>
      </c>
      <c r="AV154" s="1">
        <v>172</v>
      </c>
      <c r="AW154" s="1">
        <v>190</v>
      </c>
      <c r="AX154" s="1">
        <v>234</v>
      </c>
      <c r="AY154" s="1">
        <v>60</v>
      </c>
      <c r="AZ154" s="1">
        <v>72</v>
      </c>
      <c r="BA154" s="1">
        <v>120</v>
      </c>
      <c r="BB154" s="1">
        <v>30901709.999999989</v>
      </c>
      <c r="BC154" s="1">
        <v>36239769.999999993</v>
      </c>
      <c r="BD154" s="1">
        <v>53893770</v>
      </c>
      <c r="BE154" s="1">
        <v>1600</v>
      </c>
      <c r="BF154" s="1">
        <v>1800</v>
      </c>
      <c r="BG154" s="1">
        <v>1900</v>
      </c>
      <c r="BH154" s="1">
        <v>10.695130795480798</v>
      </c>
      <c r="BI154" s="1">
        <v>626.49093676997734</v>
      </c>
      <c r="BJ154" s="1">
        <v>5.9</v>
      </c>
      <c r="BK154" s="1">
        <v>5.8</v>
      </c>
      <c r="BL154" s="1">
        <v>5.05</v>
      </c>
      <c r="BM154" s="1">
        <v>1.47</v>
      </c>
      <c r="BN154" s="1">
        <v>1.49</v>
      </c>
      <c r="BO154" s="1">
        <v>1.57</v>
      </c>
      <c r="BP154" s="1">
        <v>9.34</v>
      </c>
      <c r="BQ154" s="1">
        <v>8.81</v>
      </c>
      <c r="BR154" s="1">
        <v>8.9700000000000006</v>
      </c>
      <c r="BS154" s="1">
        <v>70</v>
      </c>
      <c r="BT154" s="1">
        <v>77.5</v>
      </c>
      <c r="BU154" s="1">
        <v>115.2</v>
      </c>
      <c r="BV154" s="1">
        <v>10.695130795480798</v>
      </c>
      <c r="BW154" s="1">
        <v>3.6776077106835809</v>
      </c>
      <c r="BX154" s="1">
        <v>48</v>
      </c>
      <c r="BY154" s="1">
        <v>12</v>
      </c>
      <c r="BZ154" s="1">
        <v>0.30500000000000022</v>
      </c>
      <c r="CA154" s="1">
        <v>0.32800000000000024</v>
      </c>
      <c r="CB154" s="1">
        <v>0.34500000000000025</v>
      </c>
    </row>
    <row r="155" spans="1:80">
      <c r="A155" s="1">
        <v>154</v>
      </c>
      <c r="B155" s="1" t="b">
        <v>0</v>
      </c>
      <c r="C155" s="1" t="s">
        <v>52</v>
      </c>
      <c r="D155" s="1">
        <v>0.94777999999999996</v>
      </c>
      <c r="E155" s="1">
        <v>0.94240000000000002</v>
      </c>
      <c r="F155" s="1">
        <v>0.54576999999999998</v>
      </c>
      <c r="G155" s="1">
        <v>7</v>
      </c>
      <c r="H155" s="1">
        <v>23</v>
      </c>
      <c r="I155" s="1">
        <v>9</v>
      </c>
      <c r="J155" s="1">
        <v>459.55923147146609</v>
      </c>
      <c r="K155" s="1">
        <v>434.18790959551683</v>
      </c>
      <c r="L155" s="1">
        <v>577.79868081636744</v>
      </c>
      <c r="M155" s="1">
        <v>4.6122758194035134</v>
      </c>
      <c r="N155" s="1">
        <v>4.5848006804390531</v>
      </c>
      <c r="O155" s="1">
        <v>4.5672596776334693</v>
      </c>
      <c r="P155" s="1">
        <v>3.9447854674447053E-4</v>
      </c>
      <c r="Q155" s="1">
        <v>3.7040231810263097E-4</v>
      </c>
      <c r="R155" s="1">
        <v>1.9257834748921535E-4</v>
      </c>
      <c r="S155" s="1">
        <v>0.77847642843547749</v>
      </c>
      <c r="T155" s="1">
        <v>0.72406009669214477</v>
      </c>
      <c r="U155" s="1">
        <v>0.76526514460757833</v>
      </c>
      <c r="V155" s="1">
        <v>8.25</v>
      </c>
      <c r="W155" s="1">
        <v>7.7</v>
      </c>
      <c r="X155" s="1">
        <v>11.1</v>
      </c>
      <c r="Y155" s="1">
        <v>0.30900000000000022</v>
      </c>
      <c r="Z155" s="1">
        <v>0.33000000000000024</v>
      </c>
      <c r="AA155" s="1">
        <v>0.34300000000000025</v>
      </c>
      <c r="AB155" s="1">
        <v>144</v>
      </c>
      <c r="AC155" s="1">
        <v>1.8216213389581022E-4</v>
      </c>
      <c r="AD155" s="1">
        <v>8041549.4117388511</v>
      </c>
      <c r="AE155" s="1">
        <v>11.357353643069027</v>
      </c>
      <c r="AF155" s="1">
        <v>4.1551571629146462</v>
      </c>
      <c r="AG155" s="1">
        <v>2.2371370552495668E-4</v>
      </c>
      <c r="AH155" s="1">
        <v>9875844</v>
      </c>
      <c r="AI155" s="1">
        <v>74817</v>
      </c>
      <c r="AJ155" s="1">
        <v>9.593915273086899E-2</v>
      </c>
      <c r="AK155" s="1">
        <v>590039.84440852492</v>
      </c>
      <c r="AL155" s="1">
        <v>2490049.2505489904</v>
      </c>
      <c r="AM155" s="1">
        <v>31847</v>
      </c>
      <c r="AN155" s="1">
        <v>40188</v>
      </c>
      <c r="AO155" s="1">
        <v>54624</v>
      </c>
      <c r="AP155" s="1">
        <v>0.9007142857142858</v>
      </c>
      <c r="AQ155" s="1">
        <v>0.9007142857142858</v>
      </c>
      <c r="AR155" s="1">
        <v>0.9007142857142858</v>
      </c>
      <c r="AS155" s="1">
        <v>0.46842105263157896</v>
      </c>
      <c r="AT155" s="1">
        <v>0.43684210526315792</v>
      </c>
      <c r="AU155" s="1">
        <v>0.62631578947368416</v>
      </c>
      <c r="AV155" s="1">
        <v>178</v>
      </c>
      <c r="AW155" s="1">
        <v>166</v>
      </c>
      <c r="AX155" s="1">
        <v>238</v>
      </c>
      <c r="AY155" s="1">
        <v>60</v>
      </c>
      <c r="AZ155" s="1">
        <v>73</v>
      </c>
      <c r="BA155" s="1">
        <v>116</v>
      </c>
      <c r="BB155" s="1">
        <v>31317579.999999996</v>
      </c>
      <c r="BC155" s="1">
        <v>38907889.999999993</v>
      </c>
      <c r="BD155" s="1">
        <v>52044650.000000007</v>
      </c>
      <c r="BE155" s="1">
        <v>1600</v>
      </c>
      <c r="BF155" s="1">
        <v>1800</v>
      </c>
      <c r="BG155" s="1">
        <v>2200</v>
      </c>
      <c r="BH155" s="1">
        <v>10.823154907119148</v>
      </c>
      <c r="BI155" s="1">
        <v>669.51752471531938</v>
      </c>
      <c r="BJ155" s="1">
        <v>5.8</v>
      </c>
      <c r="BK155" s="1">
        <v>5.6</v>
      </c>
      <c r="BL155" s="1">
        <v>6.5</v>
      </c>
      <c r="BM155" s="1">
        <v>1.4</v>
      </c>
      <c r="BN155" s="1">
        <v>1.43</v>
      </c>
      <c r="BO155" s="1">
        <v>1.55</v>
      </c>
      <c r="BP155" s="1">
        <v>8.75</v>
      </c>
      <c r="BQ155" s="1">
        <v>7.66</v>
      </c>
      <c r="BR155" s="1">
        <v>8.89</v>
      </c>
      <c r="BS155" s="1">
        <v>68</v>
      </c>
      <c r="BT155" s="1">
        <v>102.8</v>
      </c>
      <c r="BU155" s="1">
        <v>111.8</v>
      </c>
      <c r="BV155" s="1">
        <v>10.823154907119148</v>
      </c>
      <c r="BW155" s="1">
        <v>4.1551571629146462</v>
      </c>
      <c r="BX155" s="1">
        <v>43</v>
      </c>
      <c r="BY155" s="1">
        <v>13</v>
      </c>
      <c r="BZ155" s="1">
        <v>0.30900000000000022</v>
      </c>
      <c r="CA155" s="1">
        <v>0.33000000000000024</v>
      </c>
      <c r="CB155" s="1">
        <v>0.34300000000000025</v>
      </c>
    </row>
    <row r="156" spans="1:80">
      <c r="A156" s="1">
        <v>155</v>
      </c>
      <c r="B156" s="1" t="b">
        <v>0</v>
      </c>
      <c r="C156" s="1" t="s">
        <v>52</v>
      </c>
      <c r="D156" s="1">
        <v>6.1929999999999999E-2</v>
      </c>
      <c r="E156" s="1">
        <v>0.32147999999999999</v>
      </c>
      <c r="F156" s="1">
        <v>0.74933000000000005</v>
      </c>
      <c r="G156" s="1">
        <v>1</v>
      </c>
      <c r="H156" s="1">
        <v>8</v>
      </c>
      <c r="I156" s="1">
        <v>12</v>
      </c>
      <c r="J156" s="1">
        <v>447.06094882436446</v>
      </c>
      <c r="K156" s="1">
        <v>496.34512719675689</v>
      </c>
      <c r="L156" s="1">
        <v>592.82291055287965</v>
      </c>
      <c r="M156" s="1">
        <v>4.6466781578060674</v>
      </c>
      <c r="N156" s="1">
        <v>4.5670618706880433</v>
      </c>
      <c r="O156" s="1">
        <v>4.5665885686767789</v>
      </c>
      <c r="P156" s="1">
        <v>5.0574145180297403E-4</v>
      </c>
      <c r="Q156" s="1">
        <v>2.9749521353841991E-4</v>
      </c>
      <c r="R156" s="1">
        <v>1.9252190445267464E-4</v>
      </c>
      <c r="S156" s="1">
        <v>0.75949597365809784</v>
      </c>
      <c r="T156" s="1">
        <v>0.78347763528416869</v>
      </c>
      <c r="U156" s="1">
        <v>0.74727018520610977</v>
      </c>
      <c r="V156" s="1">
        <v>8</v>
      </c>
      <c r="W156" s="1">
        <v>9.1</v>
      </c>
      <c r="X156" s="1">
        <v>11.5</v>
      </c>
      <c r="Y156" s="1">
        <v>0.2840000000000002</v>
      </c>
      <c r="Z156" s="1">
        <v>0.34200000000000025</v>
      </c>
      <c r="AA156" s="1">
        <v>0.34300000000000025</v>
      </c>
      <c r="AB156" s="1">
        <v>148</v>
      </c>
      <c r="AC156" s="1">
        <v>1.7657098801840288E-4</v>
      </c>
      <c r="AD156" s="1">
        <v>8462797.1447970644</v>
      </c>
      <c r="AE156" s="1">
        <v>11.477261363686203</v>
      </c>
      <c r="AF156" s="1">
        <v>3.825138913447518</v>
      </c>
      <c r="AG156" s="1">
        <v>2.1482237715287806E-4</v>
      </c>
      <c r="AH156" s="1">
        <v>10296132</v>
      </c>
      <c r="AI156" s="1">
        <v>78001</v>
      </c>
      <c r="AJ156" s="1">
        <v>9.5000632809288887E-2</v>
      </c>
      <c r="AK156" s="1">
        <v>614461.12713882863</v>
      </c>
      <c r="AL156" s="1">
        <v>2677019.3505058056</v>
      </c>
      <c r="AM156" s="1">
        <v>24105</v>
      </c>
      <c r="AN156" s="1">
        <v>40300</v>
      </c>
      <c r="AO156" s="1">
        <v>58348</v>
      </c>
      <c r="AP156" s="1">
        <v>0.9007142857142858</v>
      </c>
      <c r="AQ156" s="1">
        <v>0.9007142857142858</v>
      </c>
      <c r="AR156" s="1">
        <v>0.9007142857142858</v>
      </c>
      <c r="AS156" s="1">
        <v>0.45263157894736844</v>
      </c>
      <c r="AT156" s="1">
        <v>0.51578947368421058</v>
      </c>
      <c r="AU156" s="1">
        <v>0.64736842105263159</v>
      </c>
      <c r="AV156" s="1">
        <v>172</v>
      </c>
      <c r="AW156" s="1">
        <v>196</v>
      </c>
      <c r="AX156" s="1">
        <v>246</v>
      </c>
      <c r="AY156" s="1">
        <v>50</v>
      </c>
      <c r="AZ156" s="1">
        <v>80</v>
      </c>
      <c r="BA156" s="1">
        <v>133</v>
      </c>
      <c r="BB156" s="1">
        <v>24272359.999999996</v>
      </c>
      <c r="BC156" s="1">
        <v>39009809.999999993</v>
      </c>
      <c r="BD156" s="1">
        <v>55433490</v>
      </c>
      <c r="BE156" s="1">
        <v>1400</v>
      </c>
      <c r="BF156" s="1">
        <v>1800</v>
      </c>
      <c r="BG156" s="1">
        <v>1950</v>
      </c>
      <c r="BH156" s="1">
        <v>10.616881217521984</v>
      </c>
      <c r="BI156" s="1">
        <v>669.16722214907145</v>
      </c>
      <c r="BJ156" s="1">
        <v>6.2</v>
      </c>
      <c r="BK156" s="1">
        <v>5.5</v>
      </c>
      <c r="BL156" s="1">
        <v>6.2</v>
      </c>
      <c r="BM156" s="1">
        <v>1.1299999999999999</v>
      </c>
      <c r="BN156" s="1">
        <v>1.47</v>
      </c>
      <c r="BO156" s="1">
        <v>1.7</v>
      </c>
      <c r="BP156" s="1">
        <v>9.3000000000000007</v>
      </c>
      <c r="BQ156" s="1">
        <v>9.15</v>
      </c>
      <c r="BR156" s="1">
        <v>8.82</v>
      </c>
      <c r="BS156" s="1">
        <v>48.3</v>
      </c>
      <c r="BT156" s="1">
        <v>79.2</v>
      </c>
      <c r="BU156" s="1">
        <v>114</v>
      </c>
      <c r="BV156" s="1">
        <v>10.616881217521984</v>
      </c>
      <c r="BW156" s="1">
        <v>3.825138913447518</v>
      </c>
      <c r="BX156" s="1">
        <v>53</v>
      </c>
      <c r="BY156" s="1">
        <v>30</v>
      </c>
      <c r="BZ156" s="1">
        <v>0.2840000000000002</v>
      </c>
      <c r="CA156" s="1">
        <v>0.34200000000000025</v>
      </c>
      <c r="CB156" s="1">
        <v>0.34300000000000025</v>
      </c>
    </row>
    <row r="157" spans="1:80">
      <c r="A157" s="1">
        <v>156</v>
      </c>
      <c r="B157" s="1" t="b">
        <v>0</v>
      </c>
      <c r="C157" s="1" t="s">
        <v>52</v>
      </c>
      <c r="D157" s="1">
        <v>0.94072</v>
      </c>
      <c r="E157" s="1">
        <v>0.54552</v>
      </c>
      <c r="F157" s="1">
        <v>0.52798</v>
      </c>
      <c r="G157" s="1">
        <v>7</v>
      </c>
      <c r="H157" s="1">
        <v>14</v>
      </c>
      <c r="I157" s="1">
        <v>8</v>
      </c>
      <c r="J157" s="1">
        <v>459.55923147146609</v>
      </c>
      <c r="K157" s="1">
        <v>551.18911241779028</v>
      </c>
      <c r="L157" s="1">
        <v>562.54742792829427</v>
      </c>
      <c r="M157" s="1">
        <v>4.6122758194035134</v>
      </c>
      <c r="N157" s="1">
        <v>4.5506512781850228</v>
      </c>
      <c r="O157" s="1">
        <v>4.5644184627972111</v>
      </c>
      <c r="P157" s="1">
        <v>4.812543106093287E-4</v>
      </c>
      <c r="Q157" s="1">
        <v>2.5138755798900434E-4</v>
      </c>
      <c r="R157" s="1">
        <v>2.4487293958258023E-4</v>
      </c>
      <c r="S157" s="1">
        <v>0.7714348523969673</v>
      </c>
      <c r="T157" s="1">
        <v>0.76790640696733115</v>
      </c>
      <c r="U157" s="1">
        <v>0.76875845299579926</v>
      </c>
      <c r="V157" s="1">
        <v>8.25</v>
      </c>
      <c r="W157" s="1">
        <v>10.45</v>
      </c>
      <c r="X157" s="1">
        <v>10.75</v>
      </c>
      <c r="Y157" s="1">
        <v>0.30900000000000022</v>
      </c>
      <c r="Z157" s="1">
        <v>0.35400000000000026</v>
      </c>
      <c r="AA157" s="1">
        <v>0.34500000000000025</v>
      </c>
      <c r="AB157" s="1">
        <v>140</v>
      </c>
      <c r="AC157" s="1">
        <v>1.8479778636899463E-4</v>
      </c>
      <c r="AD157" s="1">
        <v>8415584.1778388638</v>
      </c>
      <c r="AE157" s="1">
        <v>11.917763241091773</v>
      </c>
      <c r="AF157" s="1">
        <v>3.952100808381307</v>
      </c>
      <c r="AG157" s="1">
        <v>2.243187944528077E-4</v>
      </c>
      <c r="AH157" s="1">
        <v>10215348</v>
      </c>
      <c r="AI157" s="1">
        <v>77389</v>
      </c>
      <c r="AJ157" s="1">
        <v>9.8818031212290353E-2</v>
      </c>
      <c r="AK157" s="1">
        <v>588448.24091532035</v>
      </c>
      <c r="AL157" s="1">
        <v>2645782.4378363644</v>
      </c>
      <c r="AM157" s="1">
        <v>31847</v>
      </c>
      <c r="AN157" s="1">
        <v>49500</v>
      </c>
      <c r="AO157" s="1">
        <v>56656</v>
      </c>
      <c r="AP157" s="1">
        <v>0.9007142857142858</v>
      </c>
      <c r="AQ157" s="1">
        <v>0.9007142857142858</v>
      </c>
      <c r="AR157" s="1">
        <v>0.9007142857142858</v>
      </c>
      <c r="AS157" s="1">
        <v>0.46842105263157896</v>
      </c>
      <c r="AT157" s="1">
        <v>0.58947368421052626</v>
      </c>
      <c r="AU157" s="1">
        <v>0.60526315789473684</v>
      </c>
      <c r="AV157" s="1">
        <v>178</v>
      </c>
      <c r="AW157" s="1">
        <v>224</v>
      </c>
      <c r="AX157" s="1">
        <v>230</v>
      </c>
      <c r="AY157" s="1">
        <v>60</v>
      </c>
      <c r="AZ157" s="1">
        <v>104</v>
      </c>
      <c r="BA157" s="1">
        <v>120</v>
      </c>
      <c r="BB157" s="1">
        <v>31317579.999999996</v>
      </c>
      <c r="BC157" s="1">
        <v>47381809.999999993</v>
      </c>
      <c r="BD157" s="1">
        <v>53893770</v>
      </c>
      <c r="BE157" s="1">
        <v>1600</v>
      </c>
      <c r="BF157" s="1">
        <v>1900</v>
      </c>
      <c r="BG157" s="1">
        <v>1900</v>
      </c>
      <c r="BH157" s="1">
        <v>12.40669564904424</v>
      </c>
      <c r="BI157" s="1">
        <v>656.91379508881471</v>
      </c>
      <c r="BJ157" s="1">
        <v>5.8</v>
      </c>
      <c r="BK157" s="1">
        <v>5.47</v>
      </c>
      <c r="BL157" s="1">
        <v>5.05</v>
      </c>
      <c r="BM157" s="1">
        <v>1.4</v>
      </c>
      <c r="BN157" s="1">
        <v>1.55</v>
      </c>
      <c r="BO157" s="1">
        <v>1.57</v>
      </c>
      <c r="BP157" s="1">
        <v>8.75</v>
      </c>
      <c r="BQ157" s="1">
        <v>8.43</v>
      </c>
      <c r="BR157" s="1">
        <v>8.9700000000000006</v>
      </c>
      <c r="BS157" s="1">
        <v>68</v>
      </c>
      <c r="BT157" s="1">
        <v>100</v>
      </c>
      <c r="BU157" s="1">
        <v>115.2</v>
      </c>
      <c r="BV157" s="1">
        <v>12.40669564904424</v>
      </c>
      <c r="BW157" s="1">
        <v>3.952100808381307</v>
      </c>
      <c r="BX157" s="1">
        <v>16</v>
      </c>
      <c r="BY157" s="1">
        <v>44</v>
      </c>
      <c r="BZ157" s="1">
        <v>0.30900000000000022</v>
      </c>
      <c r="CA157" s="1">
        <v>0.35400000000000026</v>
      </c>
      <c r="CB157" s="1">
        <v>0.34500000000000025</v>
      </c>
    </row>
    <row r="158" spans="1:80">
      <c r="A158" s="1">
        <v>157</v>
      </c>
      <c r="B158" s="1" t="b">
        <v>0</v>
      </c>
      <c r="C158" s="1" t="s">
        <v>52</v>
      </c>
      <c r="D158" s="1">
        <v>0.72907999999999995</v>
      </c>
      <c r="E158" s="1">
        <v>0.58121</v>
      </c>
      <c r="F158" s="1">
        <v>0.46710000000000002</v>
      </c>
      <c r="G158" s="1">
        <v>6</v>
      </c>
      <c r="H158" s="1">
        <v>14</v>
      </c>
      <c r="I158" s="1">
        <v>8</v>
      </c>
      <c r="J158" s="1">
        <v>434.18790959551683</v>
      </c>
      <c r="K158" s="1">
        <v>551.18911241779028</v>
      </c>
      <c r="L158" s="1">
        <v>562.54742792829427</v>
      </c>
      <c r="M158" s="1">
        <v>4.6110200212233927</v>
      </c>
      <c r="N158" s="1">
        <v>4.5506512781850228</v>
      </c>
      <c r="O158" s="1">
        <v>4.5644184627972111</v>
      </c>
      <c r="P158" s="1">
        <v>5.4594538306405101E-4</v>
      </c>
      <c r="Q158" s="1">
        <v>2.5138755798900434E-4</v>
      </c>
      <c r="R158" s="1">
        <v>2.4487293958258023E-4</v>
      </c>
      <c r="S158" s="1">
        <v>0.74221536349669781</v>
      </c>
      <c r="T158" s="1">
        <v>0.76790640696733115</v>
      </c>
      <c r="U158" s="1">
        <v>0.76875845299579926</v>
      </c>
      <c r="V158" s="1">
        <v>7.7</v>
      </c>
      <c r="W158" s="1">
        <v>10.45</v>
      </c>
      <c r="X158" s="1">
        <v>10.75</v>
      </c>
      <c r="Y158" s="1">
        <v>0.31000000000000022</v>
      </c>
      <c r="Z158" s="1">
        <v>0.35400000000000026</v>
      </c>
      <c r="AA158" s="1">
        <v>0.34500000000000025</v>
      </c>
      <c r="AB158" s="1">
        <v>136</v>
      </c>
      <c r="AC158" s="1">
        <v>1.8979074619301687E-4</v>
      </c>
      <c r="AD158" s="1">
        <v>8285524.9850561693</v>
      </c>
      <c r="AE158" s="1">
        <v>12.099950864580629</v>
      </c>
      <c r="AF158" s="1">
        <v>4.1532220113454121</v>
      </c>
      <c r="AG158" s="1">
        <v>2.3132296630647099E-4</v>
      </c>
      <c r="AH158" s="1">
        <v>10098660</v>
      </c>
      <c r="AI158" s="1">
        <v>76505</v>
      </c>
      <c r="AJ158" s="1">
        <v>0.10142014240487097</v>
      </c>
      <c r="AK158" s="1">
        <v>570630.75970207923</v>
      </c>
      <c r="AL158" s="1">
        <v>2603152.6887295451</v>
      </c>
      <c r="AM158" s="1">
        <v>32344</v>
      </c>
      <c r="AN158" s="1">
        <v>49500</v>
      </c>
      <c r="AO158" s="1">
        <v>56656</v>
      </c>
      <c r="AP158" s="1">
        <v>0.9007142857142858</v>
      </c>
      <c r="AQ158" s="1">
        <v>0.9007142857142858</v>
      </c>
      <c r="AR158" s="1">
        <v>0.9007142857142858</v>
      </c>
      <c r="AS158" s="1">
        <v>0.43684210526315792</v>
      </c>
      <c r="AT158" s="1">
        <v>0.58947368421052626</v>
      </c>
      <c r="AU158" s="1">
        <v>0.60526315789473684</v>
      </c>
      <c r="AV158" s="1">
        <v>166</v>
      </c>
      <c r="AW158" s="1">
        <v>224</v>
      </c>
      <c r="AX158" s="1">
        <v>230</v>
      </c>
      <c r="AY158" s="1">
        <v>60</v>
      </c>
      <c r="AZ158" s="1">
        <v>104</v>
      </c>
      <c r="BA158" s="1">
        <v>120</v>
      </c>
      <c r="BB158" s="1">
        <v>31769849.999999996</v>
      </c>
      <c r="BC158" s="1">
        <v>47381809.999999993</v>
      </c>
      <c r="BD158" s="1">
        <v>53893770</v>
      </c>
      <c r="BE158" s="1">
        <v>1600</v>
      </c>
      <c r="BF158" s="1">
        <v>1900</v>
      </c>
      <c r="BG158" s="1">
        <v>1900</v>
      </c>
      <c r="BH158" s="1">
        <v>12.453981142882123</v>
      </c>
      <c r="BI158" s="1">
        <v>661.79428045449822</v>
      </c>
      <c r="BJ158" s="1">
        <v>5.5</v>
      </c>
      <c r="BK158" s="1">
        <v>5.47</v>
      </c>
      <c r="BL158" s="1">
        <v>5.05</v>
      </c>
      <c r="BM158" s="1">
        <v>1.44</v>
      </c>
      <c r="BN158" s="1">
        <v>1.55</v>
      </c>
      <c r="BO158" s="1">
        <v>1.57</v>
      </c>
      <c r="BP158" s="1">
        <v>9.34</v>
      </c>
      <c r="BQ158" s="1">
        <v>8.43</v>
      </c>
      <c r="BR158" s="1">
        <v>8.9700000000000006</v>
      </c>
      <c r="BS158" s="1">
        <v>70</v>
      </c>
      <c r="BT158" s="1">
        <v>100</v>
      </c>
      <c r="BU158" s="1">
        <v>115.2</v>
      </c>
      <c r="BV158" s="1">
        <v>12.453981142882123</v>
      </c>
      <c r="BW158" s="1">
        <v>4.1532220113454121</v>
      </c>
      <c r="BX158" s="1">
        <v>16</v>
      </c>
      <c r="BY158" s="1">
        <v>44</v>
      </c>
      <c r="BZ158" s="1">
        <v>0.31000000000000022</v>
      </c>
      <c r="CA158" s="1">
        <v>0.35400000000000026</v>
      </c>
      <c r="CB158" s="1">
        <v>0.34500000000000025</v>
      </c>
    </row>
    <row r="159" spans="1:80">
      <c r="A159" s="1">
        <v>158</v>
      </c>
      <c r="B159" s="1" t="b">
        <v>0</v>
      </c>
      <c r="C159" s="1" t="s">
        <v>52</v>
      </c>
      <c r="D159" s="1">
        <v>0.40375</v>
      </c>
      <c r="E159" s="1">
        <v>0.72963</v>
      </c>
      <c r="F159" s="1">
        <v>0.41643999999999998</v>
      </c>
      <c r="G159" s="1">
        <v>3</v>
      </c>
      <c r="H159" s="1">
        <v>18</v>
      </c>
      <c r="I159" s="1">
        <v>7</v>
      </c>
      <c r="J159" s="1">
        <v>431.50923237293813</v>
      </c>
      <c r="K159" s="1">
        <v>599.98789930036787</v>
      </c>
      <c r="L159" s="1">
        <v>647.17036180505806</v>
      </c>
      <c r="M159" s="1">
        <v>4.6348929887801233</v>
      </c>
      <c r="N159" s="1">
        <v>4.552464410699109</v>
      </c>
      <c r="O159" s="1">
        <v>4.560264892130526</v>
      </c>
      <c r="P159" s="1">
        <v>7.602110564940204E-4</v>
      </c>
      <c r="Q159" s="1">
        <v>2.540553431635593E-4</v>
      </c>
      <c r="R159" s="1">
        <v>2.1819830146902947E-4</v>
      </c>
      <c r="S159" s="1">
        <v>0.75443348692457113</v>
      </c>
      <c r="T159" s="1">
        <v>0.77863938868931148</v>
      </c>
      <c r="U159" s="1">
        <v>0.78710811939805359</v>
      </c>
      <c r="V159" s="1">
        <v>7.65</v>
      </c>
      <c r="W159" s="1">
        <v>11.65</v>
      </c>
      <c r="X159" s="1">
        <v>12.8</v>
      </c>
      <c r="Y159" s="1">
        <v>0.2930000000000002</v>
      </c>
      <c r="Z159" s="1">
        <v>0.35300000000000026</v>
      </c>
      <c r="AA159" s="1">
        <v>0.34800000000000025</v>
      </c>
      <c r="AB159" s="1">
        <v>132</v>
      </c>
      <c r="AC159" s="1">
        <v>1.8557930066881028E-4</v>
      </c>
      <c r="AD159" s="1">
        <v>8885550.5073603131</v>
      </c>
      <c r="AE159" s="1">
        <v>12.915855378297525</v>
      </c>
      <c r="AF159" s="1">
        <v>4.4667715565877488</v>
      </c>
      <c r="AG159" s="1">
        <v>2.3024701623468777E-4</v>
      </c>
      <c r="AH159" s="1">
        <v>11024244.000000002</v>
      </c>
      <c r="AI159" s="1">
        <v>83517</v>
      </c>
      <c r="AJ159" s="1">
        <v>0.10200899333074252</v>
      </c>
      <c r="AK159" s="1">
        <v>573297.3315296045</v>
      </c>
      <c r="AL159" s="1">
        <v>2871598.3582544606</v>
      </c>
      <c r="AM159" s="1">
        <v>25716</v>
      </c>
      <c r="AN159" s="1">
        <v>47671</v>
      </c>
      <c r="AO159" s="1">
        <v>68601</v>
      </c>
      <c r="AP159" s="1">
        <v>0.9007142857142858</v>
      </c>
      <c r="AQ159" s="1">
        <v>0.9007142857142858</v>
      </c>
      <c r="AR159" s="1">
        <v>0.9007142857142858</v>
      </c>
      <c r="AS159" s="1">
        <v>0.43157894736842106</v>
      </c>
      <c r="AT159" s="1">
        <v>0.65263157894736845</v>
      </c>
      <c r="AU159" s="1">
        <v>0.71578947368421053</v>
      </c>
      <c r="AV159" s="1">
        <v>164</v>
      </c>
      <c r="AW159" s="1">
        <v>248</v>
      </c>
      <c r="AX159" s="1">
        <v>272</v>
      </c>
      <c r="AY159" s="1">
        <v>50</v>
      </c>
      <c r="AZ159" s="1">
        <v>110</v>
      </c>
      <c r="BA159" s="1">
        <v>174</v>
      </c>
      <c r="BB159" s="1">
        <v>25738369.999999996</v>
      </c>
      <c r="BC159" s="1">
        <v>45717419.999999993</v>
      </c>
      <c r="BD159" s="1">
        <v>64763719.999999993</v>
      </c>
      <c r="BE159" s="1">
        <v>1400</v>
      </c>
      <c r="BF159" s="1">
        <v>1800</v>
      </c>
      <c r="BG159" s="1">
        <v>1600</v>
      </c>
      <c r="BH159" s="1">
        <v>12.6721455356777</v>
      </c>
      <c r="BI159" s="1">
        <v>780.62312481348647</v>
      </c>
      <c r="BJ159" s="1">
        <v>6.2</v>
      </c>
      <c r="BK159" s="1">
        <v>6.3</v>
      </c>
      <c r="BL159" s="1">
        <v>5.6</v>
      </c>
      <c r="BM159" s="1">
        <v>1.17</v>
      </c>
      <c r="BN159" s="1">
        <v>1.47</v>
      </c>
      <c r="BO159" s="1">
        <v>1.62</v>
      </c>
      <c r="BP159" s="1">
        <v>9.3000000000000007</v>
      </c>
      <c r="BQ159" s="1">
        <v>9.3800000000000008</v>
      </c>
      <c r="BR159" s="1">
        <v>9</v>
      </c>
      <c r="BS159" s="1">
        <v>52.3</v>
      </c>
      <c r="BT159" s="1">
        <v>106.6</v>
      </c>
      <c r="BU159" s="1">
        <v>128</v>
      </c>
      <c r="BV159" s="1">
        <v>12.6721455356777</v>
      </c>
      <c r="BW159" s="1">
        <v>4.4667715565877488</v>
      </c>
      <c r="BX159" s="1">
        <v>64</v>
      </c>
      <c r="BY159" s="1">
        <v>60</v>
      </c>
      <c r="BZ159" s="1">
        <v>0.2930000000000002</v>
      </c>
      <c r="CA159" s="1">
        <v>0.35300000000000026</v>
      </c>
      <c r="CB159" s="1">
        <v>0.34800000000000025</v>
      </c>
    </row>
    <row r="160" spans="1:80">
      <c r="A160" s="1">
        <v>159</v>
      </c>
      <c r="B160" s="1" t="b">
        <v>0</v>
      </c>
      <c r="C160" s="1" t="s">
        <v>52</v>
      </c>
      <c r="D160" s="1">
        <v>0.91969000000000001</v>
      </c>
      <c r="E160" s="1">
        <v>8.8669999999999999E-2</v>
      </c>
      <c r="F160" s="1">
        <v>0.52742999999999995</v>
      </c>
      <c r="G160" s="1">
        <v>7</v>
      </c>
      <c r="H160" s="1">
        <v>3</v>
      </c>
      <c r="I160" s="1">
        <v>8</v>
      </c>
      <c r="J160" s="1">
        <v>459.55923147146609</v>
      </c>
      <c r="K160" s="1">
        <v>512.94875709548944</v>
      </c>
      <c r="L160" s="1">
        <v>562.54742792829427</v>
      </c>
      <c r="M160" s="1">
        <v>4.6122758194035134</v>
      </c>
      <c r="N160" s="1">
        <v>4.5559256562029296</v>
      </c>
      <c r="O160" s="1">
        <v>4.5644184627972111</v>
      </c>
      <c r="P160" s="1">
        <v>4.4736208717649739E-4</v>
      </c>
      <c r="Q160" s="1">
        <v>2.8023090860782192E-4</v>
      </c>
      <c r="R160" s="1">
        <v>2.306657181141133E-4</v>
      </c>
      <c r="S160" s="1">
        <v>0.772907745760404</v>
      </c>
      <c r="T160" s="1">
        <v>0.75927911693255357</v>
      </c>
      <c r="U160" s="1">
        <v>0.7686860371329397</v>
      </c>
      <c r="V160" s="1">
        <v>8.25</v>
      </c>
      <c r="W160" s="1">
        <v>9.5</v>
      </c>
      <c r="X160" s="1">
        <v>10.75</v>
      </c>
      <c r="Y160" s="1">
        <v>0.30900000000000022</v>
      </c>
      <c r="Z160" s="1">
        <v>0.35000000000000026</v>
      </c>
      <c r="AA160" s="1">
        <v>0.34500000000000025</v>
      </c>
      <c r="AB160" s="1">
        <v>141</v>
      </c>
      <c r="AC160" s="1">
        <v>1.86286742123276E-4</v>
      </c>
      <c r="AD160" s="1">
        <v>8228504.1984739397</v>
      </c>
      <c r="AE160" s="1">
        <v>11.747086719342015</v>
      </c>
      <c r="AF160" s="1">
        <v>3.984652480619439</v>
      </c>
      <c r="AG160" s="1">
        <v>2.2613326692947039E-4</v>
      </c>
      <c r="AH160" s="1">
        <v>9988572</v>
      </c>
      <c r="AI160" s="1">
        <v>75671</v>
      </c>
      <c r="AJ160" s="1">
        <v>9.887347036320572E-2</v>
      </c>
      <c r="AK160" s="1">
        <v>583726.58650516032</v>
      </c>
      <c r="AL160" s="1">
        <v>2567728.8090130966</v>
      </c>
      <c r="AM160" s="1">
        <v>31847</v>
      </c>
      <c r="AN160" s="1">
        <v>47152</v>
      </c>
      <c r="AO160" s="1">
        <v>56656</v>
      </c>
      <c r="AP160" s="1">
        <v>0.9007142857142858</v>
      </c>
      <c r="AQ160" s="1">
        <v>0.9007142857142858</v>
      </c>
      <c r="AR160" s="1">
        <v>0.9007142857142858</v>
      </c>
      <c r="AS160" s="1">
        <v>0.46842105263157896</v>
      </c>
      <c r="AT160" s="1">
        <v>0.5368421052631579</v>
      </c>
      <c r="AU160" s="1">
        <v>0.60526315789473684</v>
      </c>
      <c r="AV160" s="1">
        <v>178</v>
      </c>
      <c r="AW160" s="1">
        <v>204</v>
      </c>
      <c r="AX160" s="1">
        <v>230</v>
      </c>
      <c r="AY160" s="1">
        <v>60</v>
      </c>
      <c r="AZ160" s="1">
        <v>92</v>
      </c>
      <c r="BA160" s="1">
        <v>120</v>
      </c>
      <c r="BB160" s="1">
        <v>31317579.999999996</v>
      </c>
      <c r="BC160" s="1">
        <v>45245129.999999993</v>
      </c>
      <c r="BD160" s="1">
        <v>53893770</v>
      </c>
      <c r="BE160" s="1">
        <v>1600</v>
      </c>
      <c r="BF160" s="1">
        <v>2200</v>
      </c>
      <c r="BG160" s="1">
        <v>1900</v>
      </c>
      <c r="BH160" s="1">
        <v>12.101284292111679</v>
      </c>
      <c r="BI160" s="1">
        <v>642.42474755701198</v>
      </c>
      <c r="BJ160" s="1">
        <v>5.8</v>
      </c>
      <c r="BK160" s="1">
        <v>5.71</v>
      </c>
      <c r="BL160" s="1">
        <v>5.05</v>
      </c>
      <c r="BM160" s="1">
        <v>1.4</v>
      </c>
      <c r="BN160" s="1">
        <v>1.51</v>
      </c>
      <c r="BO160" s="1">
        <v>1.57</v>
      </c>
      <c r="BP160" s="1">
        <v>8.75</v>
      </c>
      <c r="BQ160" s="1">
        <v>8.56</v>
      </c>
      <c r="BR160" s="1">
        <v>8.9700000000000006</v>
      </c>
      <c r="BS160" s="1">
        <v>68</v>
      </c>
      <c r="BT160" s="1">
        <v>96.2</v>
      </c>
      <c r="BU160" s="1">
        <v>115.2</v>
      </c>
      <c r="BV160" s="1">
        <v>12.101284292111679</v>
      </c>
      <c r="BW160" s="1">
        <v>3.984652480619439</v>
      </c>
      <c r="BX160" s="1">
        <v>28</v>
      </c>
      <c r="BY160" s="1">
        <v>32</v>
      </c>
      <c r="BZ160" s="1">
        <v>0.30900000000000022</v>
      </c>
      <c r="CA160" s="1">
        <v>0.35000000000000026</v>
      </c>
      <c r="CB160" s="1">
        <v>0.34500000000000025</v>
      </c>
    </row>
    <row r="161" spans="1:80">
      <c r="A161" s="1">
        <v>160</v>
      </c>
      <c r="B161" s="1" t="b">
        <v>0</v>
      </c>
      <c r="C161" s="1" t="s">
        <v>52</v>
      </c>
      <c r="D161" s="1">
        <v>0.23161000000000001</v>
      </c>
      <c r="E161" s="1">
        <v>1.188E-2</v>
      </c>
      <c r="F161" s="1">
        <v>0.16350999999999999</v>
      </c>
      <c r="G161" s="1">
        <v>2</v>
      </c>
      <c r="H161" s="1">
        <v>1</v>
      </c>
      <c r="I161" s="1">
        <v>3</v>
      </c>
      <c r="J161" s="1">
        <v>442.8077006846824</v>
      </c>
      <c r="K161" s="1">
        <v>447.06094882436446</v>
      </c>
      <c r="L161" s="1">
        <v>615.35468738241377</v>
      </c>
      <c r="M161" s="1">
        <v>4.6466199198699849</v>
      </c>
      <c r="N161" s="1">
        <v>4.5741285951840922</v>
      </c>
      <c r="O161" s="1">
        <v>4.5607926996931729</v>
      </c>
      <c r="P161" s="1">
        <v>5.0064704827183608E-4</v>
      </c>
      <c r="Q161" s="1">
        <v>3.8970246034311374E-4</v>
      </c>
      <c r="R161" s="1">
        <v>1.8604783368464945E-4</v>
      </c>
      <c r="S161" s="1">
        <v>0.75841588232904944</v>
      </c>
      <c r="T161" s="1">
        <v>0.72066047967118296</v>
      </c>
      <c r="U161" s="1">
        <v>0.77805616347478246</v>
      </c>
      <c r="V161" s="1">
        <v>7.9</v>
      </c>
      <c r="W161" s="1">
        <v>8</v>
      </c>
      <c r="X161" s="1">
        <v>12.1</v>
      </c>
      <c r="Y161" s="1">
        <v>0.2840000000000002</v>
      </c>
      <c r="Z161" s="1">
        <v>0.33700000000000024</v>
      </c>
      <c r="AA161" s="1">
        <v>0.34700000000000025</v>
      </c>
      <c r="AB161" s="1">
        <v>142</v>
      </c>
      <c r="AC161" s="1">
        <v>1.8589498563852626E-4</v>
      </c>
      <c r="AD161" s="1">
        <v>8549202.9949678387</v>
      </c>
      <c r="AE161" s="1">
        <v>12.054050518754172</v>
      </c>
      <c r="AF161" s="1">
        <v>3.7442979700995296</v>
      </c>
      <c r="AG161" s="1">
        <v>2.2333796533952156E-4</v>
      </c>
      <c r="AH161" s="1">
        <v>10271184.000000002</v>
      </c>
      <c r="AI161" s="1">
        <v>77812</v>
      </c>
      <c r="AJ161" s="1">
        <v>0.10060629428593479</v>
      </c>
      <c r="AK161" s="1">
        <v>591032.51791217737</v>
      </c>
      <c r="AL161" s="1">
        <v>2720279.5404764963</v>
      </c>
      <c r="AM161" s="1">
        <v>24224</v>
      </c>
      <c r="AN161" s="1">
        <v>39512</v>
      </c>
      <c r="AO161" s="1">
        <v>62766</v>
      </c>
      <c r="AP161" s="1">
        <v>0.9007142857142858</v>
      </c>
      <c r="AQ161" s="1">
        <v>0.9007142857142858</v>
      </c>
      <c r="AR161" s="1">
        <v>0.9007142857142858</v>
      </c>
      <c r="AS161" s="1">
        <v>0.44736842105263158</v>
      </c>
      <c r="AT161" s="1">
        <v>0.45263157894736844</v>
      </c>
      <c r="AU161" s="1">
        <v>0.67894736842105263</v>
      </c>
      <c r="AV161" s="1">
        <v>170</v>
      </c>
      <c r="AW161" s="1">
        <v>172</v>
      </c>
      <c r="AX161" s="1">
        <v>258</v>
      </c>
      <c r="AY161" s="1">
        <v>50</v>
      </c>
      <c r="AZ161" s="1">
        <v>77</v>
      </c>
      <c r="BA161" s="1">
        <v>144</v>
      </c>
      <c r="BB161" s="1">
        <v>24380649.999999996</v>
      </c>
      <c r="BC161" s="1">
        <v>38292730</v>
      </c>
      <c r="BD161" s="1">
        <v>59453869.999999993</v>
      </c>
      <c r="BE161" s="1">
        <v>1400</v>
      </c>
      <c r="BF161" s="1">
        <v>1700</v>
      </c>
      <c r="BG161" s="1">
        <v>1800</v>
      </c>
      <c r="BH161" s="1">
        <v>10.942712569312276</v>
      </c>
      <c r="BI161" s="1">
        <v>628.52306683673953</v>
      </c>
      <c r="BJ161" s="1">
        <v>6.2</v>
      </c>
      <c r="BK161" s="1">
        <v>4.92</v>
      </c>
      <c r="BL161" s="1">
        <v>6.2</v>
      </c>
      <c r="BM161" s="1">
        <v>1.17</v>
      </c>
      <c r="BN161" s="1">
        <v>1.34</v>
      </c>
      <c r="BO161" s="1">
        <v>1.66</v>
      </c>
      <c r="BP161" s="1">
        <v>9.3000000000000007</v>
      </c>
      <c r="BQ161" s="1">
        <v>8.25</v>
      </c>
      <c r="BR161" s="1">
        <v>9.1</v>
      </c>
      <c r="BS161" s="1">
        <v>48.3</v>
      </c>
      <c r="BT161" s="1">
        <v>91.5</v>
      </c>
      <c r="BU161" s="1">
        <v>120.3</v>
      </c>
      <c r="BV161" s="1">
        <v>10.942712569312276</v>
      </c>
      <c r="BW161" s="1">
        <v>3.7442979700995296</v>
      </c>
      <c r="BX161" s="1">
        <v>67</v>
      </c>
      <c r="BY161" s="1">
        <v>27</v>
      </c>
      <c r="BZ161" s="1">
        <v>0.2840000000000002</v>
      </c>
      <c r="CA161" s="1">
        <v>0.33700000000000024</v>
      </c>
      <c r="CB161" s="1">
        <v>0.34700000000000025</v>
      </c>
    </row>
    <row r="162" spans="1:80">
      <c r="A162" s="1">
        <v>161</v>
      </c>
      <c r="B162" s="1" t="b">
        <v>0</v>
      </c>
      <c r="C162" s="1" t="s">
        <v>52</v>
      </c>
      <c r="D162" s="1">
        <v>0.67669000000000001</v>
      </c>
      <c r="E162" s="1">
        <v>0.71167999999999998</v>
      </c>
      <c r="F162" s="1">
        <v>0.48311999999999999</v>
      </c>
      <c r="G162" s="1">
        <v>5</v>
      </c>
      <c r="H162" s="1">
        <v>18</v>
      </c>
      <c r="I162" s="1">
        <v>8</v>
      </c>
      <c r="J162" s="1">
        <v>447.06094882436446</v>
      </c>
      <c r="K162" s="1">
        <v>600.41871164074075</v>
      </c>
      <c r="L162" s="1">
        <v>558.73099906932555</v>
      </c>
      <c r="M162" s="1">
        <v>4.6184746332476987</v>
      </c>
      <c r="N162" s="1">
        <v>4.5577713202297838</v>
      </c>
      <c r="O162" s="1">
        <v>4.5644184627972111</v>
      </c>
      <c r="P162" s="1">
        <v>5.3023075925973627E-4</v>
      </c>
      <c r="Q162" s="1">
        <v>2.0634232948468014E-4</v>
      </c>
      <c r="R162" s="1">
        <v>2.5316573519476522E-4</v>
      </c>
      <c r="S162" s="1">
        <v>0.73918419720340811</v>
      </c>
      <c r="T162" s="1">
        <v>0.77945876921637425</v>
      </c>
      <c r="U162" s="1">
        <v>0.76844383368376468</v>
      </c>
      <c r="V162" s="1">
        <v>8</v>
      </c>
      <c r="W162" s="1">
        <v>11.7</v>
      </c>
      <c r="X162" s="1">
        <v>10.65</v>
      </c>
      <c r="Y162" s="1">
        <v>0.30500000000000022</v>
      </c>
      <c r="Z162" s="1">
        <v>0.34900000000000025</v>
      </c>
      <c r="AA162" s="1">
        <v>0.34500000000000025</v>
      </c>
      <c r="AB162" s="1">
        <v>142</v>
      </c>
      <c r="AC162" s="1">
        <v>1.7683901261163798E-4</v>
      </c>
      <c r="AD162" s="1">
        <v>8542152.4631828163</v>
      </c>
      <c r="AE162" s="1">
        <v>11.756699655953222</v>
      </c>
      <c r="AF162" s="1">
        <v>4.116941483442397</v>
      </c>
      <c r="AG162" s="1">
        <v>2.1800842744606195E-4</v>
      </c>
      <c r="AH162" s="1">
        <v>10530828</v>
      </c>
      <c r="AI162" s="1">
        <v>79779</v>
      </c>
      <c r="AJ162" s="1">
        <v>9.4120664597929685E-2</v>
      </c>
      <c r="AK162" s="1">
        <v>605481.18045876222</v>
      </c>
      <c r="AL162" s="1">
        <v>2673035.0344979502</v>
      </c>
      <c r="AM162" s="1">
        <v>31390</v>
      </c>
      <c r="AN162" s="1">
        <v>47671</v>
      </c>
      <c r="AO162" s="1">
        <v>56656</v>
      </c>
      <c r="AP162" s="1">
        <v>0.9007142857142858</v>
      </c>
      <c r="AQ162" s="1">
        <v>0.9007142857142858</v>
      </c>
      <c r="AR162" s="1">
        <v>0.9007142857142858</v>
      </c>
      <c r="AS162" s="1">
        <v>0.45263157894736844</v>
      </c>
      <c r="AT162" s="1">
        <v>0.65789473684210531</v>
      </c>
      <c r="AU162" s="1">
        <v>0.6</v>
      </c>
      <c r="AV162" s="1">
        <v>172</v>
      </c>
      <c r="AW162" s="1">
        <v>250</v>
      </c>
      <c r="AX162" s="1">
        <v>228</v>
      </c>
      <c r="AY162" s="1">
        <v>60</v>
      </c>
      <c r="AZ162" s="1">
        <v>110</v>
      </c>
      <c r="BA162" s="1">
        <v>120</v>
      </c>
      <c r="BB162" s="1">
        <v>30901709.999999989</v>
      </c>
      <c r="BC162" s="1">
        <v>45717419.999999993</v>
      </c>
      <c r="BD162" s="1">
        <v>53893770</v>
      </c>
      <c r="BE162" s="1">
        <v>1600</v>
      </c>
      <c r="BF162" s="1">
        <v>1800</v>
      </c>
      <c r="BG162" s="1">
        <v>1900</v>
      </c>
      <c r="BH162" s="1">
        <v>12.007452363525356</v>
      </c>
      <c r="BI162" s="1">
        <v>725.86657093827205</v>
      </c>
      <c r="BJ162" s="1">
        <v>5.9</v>
      </c>
      <c r="BK162" s="1">
        <v>6.3</v>
      </c>
      <c r="BL162" s="1">
        <v>5.05</v>
      </c>
      <c r="BM162" s="1">
        <v>1.47</v>
      </c>
      <c r="BN162" s="1">
        <v>1.47</v>
      </c>
      <c r="BO162" s="1">
        <v>1.57</v>
      </c>
      <c r="BP162" s="1">
        <v>9.34</v>
      </c>
      <c r="BQ162" s="1">
        <v>9.3800000000000008</v>
      </c>
      <c r="BR162" s="1">
        <v>8.9700000000000006</v>
      </c>
      <c r="BS162" s="1">
        <v>70</v>
      </c>
      <c r="BT162" s="1">
        <v>106.6</v>
      </c>
      <c r="BU162" s="1">
        <v>115.2</v>
      </c>
      <c r="BV162" s="1">
        <v>12.007452363525356</v>
      </c>
      <c r="BW162" s="1">
        <v>4.116941483442397</v>
      </c>
      <c r="BX162" s="1">
        <v>10</v>
      </c>
      <c r="BY162" s="1">
        <v>50</v>
      </c>
      <c r="BZ162" s="1">
        <v>0.30500000000000022</v>
      </c>
      <c r="CA162" s="1">
        <v>0.34900000000000025</v>
      </c>
      <c r="CB162" s="1">
        <v>0.34500000000000025</v>
      </c>
    </row>
    <row r="163" spans="1:80">
      <c r="A163" s="1">
        <v>162</v>
      </c>
      <c r="B163" s="1" t="b">
        <v>0</v>
      </c>
      <c r="C163" s="1" t="s">
        <v>52</v>
      </c>
      <c r="D163" s="1">
        <v>0.28354000000000001</v>
      </c>
      <c r="E163" s="1">
        <v>0.64732999999999996</v>
      </c>
      <c r="F163" s="1">
        <v>0.43278</v>
      </c>
      <c r="G163" s="1">
        <v>2</v>
      </c>
      <c r="H163" s="1">
        <v>16</v>
      </c>
      <c r="I163" s="1">
        <v>7</v>
      </c>
      <c r="J163" s="1">
        <v>440.29541805179821</v>
      </c>
      <c r="K163" s="1">
        <v>557.88933143412521</v>
      </c>
      <c r="L163" s="1">
        <v>647.17036180505806</v>
      </c>
      <c r="M163" s="1">
        <v>4.6466199198699849</v>
      </c>
      <c r="N163" s="1">
        <v>4.5457176524878617</v>
      </c>
      <c r="O163" s="1">
        <v>4.560264892130526</v>
      </c>
      <c r="P163" s="1">
        <v>7.0771769431083578E-4</v>
      </c>
      <c r="Q163" s="1">
        <v>2.9288700780859728E-4</v>
      </c>
      <c r="R163" s="1">
        <v>2.1819830146902947E-4</v>
      </c>
      <c r="S163" s="1">
        <v>0.76018835184670774</v>
      </c>
      <c r="T163" s="1">
        <v>0.7342906729449743</v>
      </c>
      <c r="U163" s="1">
        <v>0.78710811939805359</v>
      </c>
      <c r="V163" s="1">
        <v>7.85</v>
      </c>
      <c r="W163" s="1">
        <v>10.6</v>
      </c>
      <c r="X163" s="1">
        <v>12.8</v>
      </c>
      <c r="Y163" s="1">
        <v>0.2840000000000002</v>
      </c>
      <c r="Z163" s="1">
        <v>0.35800000000000026</v>
      </c>
      <c r="AA163" s="1">
        <v>0.34800000000000025</v>
      </c>
      <c r="AB163" s="1">
        <v>126</v>
      </c>
      <c r="AC163" s="1">
        <v>1.9555591853155779E-4</v>
      </c>
      <c r="AD163" s="1">
        <v>8592147.1636667121</v>
      </c>
      <c r="AE163" s="1">
        <v>13.265209807057337</v>
      </c>
      <c r="AF163" s="1">
        <v>4.8994040100806666</v>
      </c>
      <c r="AG163" s="1">
        <v>2.4454995863236445E-4</v>
      </c>
      <c r="AH163" s="1">
        <v>10744800</v>
      </c>
      <c r="AI163" s="1">
        <v>81400</v>
      </c>
      <c r="AJ163" s="1">
        <v>0.10699617818954847</v>
      </c>
      <c r="AK163" s="1">
        <v>539767.01013651583</v>
      </c>
      <c r="AL163" s="1">
        <v>2763945.2518822784</v>
      </c>
      <c r="AM163" s="1">
        <v>24224</v>
      </c>
      <c r="AN163" s="1">
        <v>50213</v>
      </c>
      <c r="AO163" s="1">
        <v>68601</v>
      </c>
      <c r="AP163" s="1">
        <v>0.9007142857142858</v>
      </c>
      <c r="AQ163" s="1">
        <v>0.9007142857142858</v>
      </c>
      <c r="AR163" s="1">
        <v>0.9007142857142858</v>
      </c>
      <c r="AS163" s="1">
        <v>0.44210526315789472</v>
      </c>
      <c r="AT163" s="1">
        <v>0.59473684210526312</v>
      </c>
      <c r="AU163" s="1">
        <v>0.71578947368421053</v>
      </c>
      <c r="AV163" s="1">
        <v>168</v>
      </c>
      <c r="AW163" s="1">
        <v>226</v>
      </c>
      <c r="AX163" s="1">
        <v>272</v>
      </c>
      <c r="AY163" s="1">
        <v>50</v>
      </c>
      <c r="AZ163" s="1">
        <v>110</v>
      </c>
      <c r="BA163" s="1">
        <v>174</v>
      </c>
      <c r="BB163" s="1">
        <v>24380649.999999996</v>
      </c>
      <c r="BC163" s="1">
        <v>48030640</v>
      </c>
      <c r="BD163" s="1">
        <v>64763719.999999993</v>
      </c>
      <c r="BE163" s="1">
        <v>1400</v>
      </c>
      <c r="BF163" s="1">
        <v>1900</v>
      </c>
      <c r="BG163" s="1">
        <v>1600</v>
      </c>
      <c r="BH163" s="1">
        <v>12.842761386263492</v>
      </c>
      <c r="BI163" s="1">
        <v>785.71828526165007</v>
      </c>
      <c r="BJ163" s="1">
        <v>6.2</v>
      </c>
      <c r="BK163" s="1">
        <v>6.35</v>
      </c>
      <c r="BL163" s="1">
        <v>5.6</v>
      </c>
      <c r="BM163" s="1">
        <v>1.17</v>
      </c>
      <c r="BN163" s="1">
        <v>1.54</v>
      </c>
      <c r="BO163" s="1">
        <v>1.62</v>
      </c>
      <c r="BP163" s="1">
        <v>9.3000000000000007</v>
      </c>
      <c r="BQ163" s="1">
        <v>9.02</v>
      </c>
      <c r="BR163" s="1">
        <v>9</v>
      </c>
      <c r="BS163" s="1">
        <v>48.3</v>
      </c>
      <c r="BT163" s="1">
        <v>106.1</v>
      </c>
      <c r="BU163" s="1">
        <v>128</v>
      </c>
      <c r="BV163" s="1">
        <v>12.842761386263492</v>
      </c>
      <c r="BW163" s="1">
        <v>4.8994040100806666</v>
      </c>
      <c r="BX163" s="1">
        <v>64</v>
      </c>
      <c r="BY163" s="1">
        <v>60</v>
      </c>
      <c r="BZ163" s="1">
        <v>0.2840000000000002</v>
      </c>
      <c r="CA163" s="1">
        <v>0.35800000000000026</v>
      </c>
      <c r="CB163" s="1">
        <v>0.34800000000000025</v>
      </c>
    </row>
    <row r="164" spans="1:80">
      <c r="A164" s="1">
        <v>163</v>
      </c>
      <c r="B164" s="1" t="b">
        <v>0</v>
      </c>
      <c r="C164" s="1" t="s">
        <v>52</v>
      </c>
      <c r="D164" s="1">
        <v>0.24518999999999999</v>
      </c>
      <c r="E164" s="1">
        <v>0.87441000000000002</v>
      </c>
      <c r="F164" s="1">
        <v>0.11759</v>
      </c>
      <c r="G164" s="1">
        <v>2</v>
      </c>
      <c r="H164" s="1">
        <v>21</v>
      </c>
      <c r="I164" s="1">
        <v>2</v>
      </c>
      <c r="J164" s="1">
        <v>442.8077006846824</v>
      </c>
      <c r="K164" s="1">
        <v>554.95979538844119</v>
      </c>
      <c r="L164" s="1">
        <v>496.34512719675689</v>
      </c>
      <c r="M164" s="1">
        <v>4.6466199198699849</v>
      </c>
      <c r="N164" s="1">
        <v>4.5700911217840714</v>
      </c>
      <c r="O164" s="1">
        <v>4.5556065086865107</v>
      </c>
      <c r="P164" s="1">
        <v>5.0194432328197415E-4</v>
      </c>
      <c r="Q164" s="1">
        <v>2.1449600250973168E-4</v>
      </c>
      <c r="R164" s="1">
        <v>2.9917234993418791E-4</v>
      </c>
      <c r="S164" s="1">
        <v>0.76122825879558653</v>
      </c>
      <c r="T164" s="1">
        <v>0.72576618937567128</v>
      </c>
      <c r="U164" s="1">
        <v>0.76799483016043946</v>
      </c>
      <c r="V164" s="1">
        <v>7.9</v>
      </c>
      <c r="W164" s="1">
        <v>10.55</v>
      </c>
      <c r="X164" s="1">
        <v>9.1</v>
      </c>
      <c r="Y164" s="1">
        <v>0.2840000000000002</v>
      </c>
      <c r="Z164" s="1">
        <v>0.34000000000000025</v>
      </c>
      <c r="AA164" s="1">
        <v>0.35100000000000026</v>
      </c>
      <c r="AB164" s="1">
        <v>141</v>
      </c>
      <c r="AC164" s="1">
        <v>1.8652963641177224E-4</v>
      </c>
      <c r="AD164" s="1">
        <v>7796371.7798869954</v>
      </c>
      <c r="AE164" s="1">
        <v>11.377219731572371</v>
      </c>
      <c r="AF164" s="1">
        <v>4.4622963330871741</v>
      </c>
      <c r="AG164" s="1">
        <v>2.3115259974264399E-4</v>
      </c>
      <c r="AH164" s="1">
        <v>9661476</v>
      </c>
      <c r="AI164" s="1">
        <v>73193</v>
      </c>
      <c r="AJ164" s="1">
        <v>0.10044029442931128</v>
      </c>
      <c r="AK164" s="1">
        <v>571051.33209387865</v>
      </c>
      <c r="AL164" s="1">
        <v>2468215.6564547857</v>
      </c>
      <c r="AM164" s="1">
        <v>24224</v>
      </c>
      <c r="AN164" s="1">
        <v>41380</v>
      </c>
      <c r="AO164" s="1">
        <v>59399</v>
      </c>
      <c r="AP164" s="1">
        <v>0.9007142857142858</v>
      </c>
      <c r="AQ164" s="1">
        <v>0.9007142857142858</v>
      </c>
      <c r="AR164" s="1">
        <v>0.9007142857142858</v>
      </c>
      <c r="AS164" s="1">
        <v>0.44736842105263158</v>
      </c>
      <c r="AT164" s="1">
        <v>0.59473684210526312</v>
      </c>
      <c r="AU164" s="1">
        <v>0.51578947368421058</v>
      </c>
      <c r="AV164" s="1">
        <v>170</v>
      </c>
      <c r="AW164" s="1">
        <v>226</v>
      </c>
      <c r="AX164" s="1">
        <v>196</v>
      </c>
      <c r="AY164" s="1">
        <v>50</v>
      </c>
      <c r="AZ164" s="1">
        <v>100</v>
      </c>
      <c r="BA164" s="1">
        <v>112</v>
      </c>
      <c r="BB164" s="1">
        <v>24380649.999999996</v>
      </c>
      <c r="BC164" s="1">
        <v>39992609.999999993</v>
      </c>
      <c r="BD164" s="1">
        <v>56389900</v>
      </c>
      <c r="BE164" s="1">
        <v>1400</v>
      </c>
      <c r="BF164" s="1">
        <v>1000</v>
      </c>
      <c r="BG164" s="1">
        <v>2200</v>
      </c>
      <c r="BH164" s="1">
        <v>11.002372242703016</v>
      </c>
      <c r="BI164" s="1">
        <v>680.76304034124655</v>
      </c>
      <c r="BJ164" s="1">
        <v>6.2</v>
      </c>
      <c r="BK164" s="1">
        <v>6</v>
      </c>
      <c r="BL164" s="1">
        <v>6.2</v>
      </c>
      <c r="BM164" s="1">
        <v>1.17</v>
      </c>
      <c r="BN164" s="1">
        <v>1.45</v>
      </c>
      <c r="BO164" s="1">
        <v>1.65</v>
      </c>
      <c r="BP164" s="1">
        <v>9.3000000000000007</v>
      </c>
      <c r="BQ164" s="1">
        <v>8.58</v>
      </c>
      <c r="BR164" s="1">
        <v>8.76</v>
      </c>
      <c r="BS164" s="1">
        <v>48.3</v>
      </c>
      <c r="BT164" s="1">
        <v>96</v>
      </c>
      <c r="BU164" s="1">
        <v>120</v>
      </c>
      <c r="BV164" s="1">
        <v>11.002372242703016</v>
      </c>
      <c r="BW164" s="1">
        <v>4.4622963330871741</v>
      </c>
      <c r="BX164" s="1">
        <v>12</v>
      </c>
      <c r="BY164" s="1">
        <v>50</v>
      </c>
      <c r="BZ164" s="1">
        <v>0.2840000000000002</v>
      </c>
      <c r="CA164" s="1">
        <v>0.34000000000000025</v>
      </c>
      <c r="CB164" s="1">
        <v>0.35100000000000026</v>
      </c>
    </row>
    <row r="165" spans="1:80">
      <c r="A165" s="1">
        <v>164</v>
      </c>
      <c r="B165" s="1" t="b">
        <v>0</v>
      </c>
      <c r="C165" s="1" t="s">
        <v>52</v>
      </c>
      <c r="D165" s="1">
        <v>0.31522</v>
      </c>
      <c r="E165" s="1">
        <v>0.57054000000000005</v>
      </c>
      <c r="F165" s="1">
        <v>0.13886000000000001</v>
      </c>
      <c r="G165" s="1">
        <v>3</v>
      </c>
      <c r="H165" s="1">
        <v>14</v>
      </c>
      <c r="I165" s="1">
        <v>3</v>
      </c>
      <c r="J165" s="1">
        <v>434.18790959551683</v>
      </c>
      <c r="K165" s="1">
        <v>551.18911241779028</v>
      </c>
      <c r="L165" s="1">
        <v>615.35468738241377</v>
      </c>
      <c r="M165" s="1">
        <v>4.6348929887801233</v>
      </c>
      <c r="N165" s="1">
        <v>4.5456424618977813</v>
      </c>
      <c r="O165" s="1">
        <v>4.5607926996931729</v>
      </c>
      <c r="P165" s="1">
        <v>7.273771153837146E-4</v>
      </c>
      <c r="Q165" s="1">
        <v>2.6687347491017173E-4</v>
      </c>
      <c r="R165" s="1">
        <v>2.1156187822531946E-4</v>
      </c>
      <c r="S165" s="1">
        <v>0.75200830902025617</v>
      </c>
      <c r="T165" s="1">
        <v>0.76753602536795285</v>
      </c>
      <c r="U165" s="1">
        <v>0.77747924274281688</v>
      </c>
      <c r="V165" s="1">
        <v>7.7</v>
      </c>
      <c r="W165" s="1">
        <v>10.45</v>
      </c>
      <c r="X165" s="1">
        <v>12.1</v>
      </c>
      <c r="Y165" s="1">
        <v>0.2930000000000002</v>
      </c>
      <c r="Z165" s="1">
        <v>0.35800000000000026</v>
      </c>
      <c r="AA165" s="1">
        <v>0.34700000000000025</v>
      </c>
      <c r="AB165" s="1">
        <v>136</v>
      </c>
      <c r="AC165" s="1">
        <v>1.8928465027365224E-4</v>
      </c>
      <c r="AD165" s="1">
        <v>8658701.7623370588</v>
      </c>
      <c r="AE165" s="1">
        <v>12.534114066704127</v>
      </c>
      <c r="AF165" s="1">
        <v>4.0011117459322119</v>
      </c>
      <c r="AG165" s="1">
        <v>2.2929576773297435E-4</v>
      </c>
      <c r="AH165" s="1">
        <v>10488984</v>
      </c>
      <c r="AI165" s="1">
        <v>79462</v>
      </c>
      <c r="AJ165" s="1">
        <v>0.10172731649121282</v>
      </c>
      <c r="AK165" s="1">
        <v>575675.69303642877</v>
      </c>
      <c r="AL165" s="1">
        <v>2735932.6420435766</v>
      </c>
      <c r="AM165" s="1">
        <v>25716</v>
      </c>
      <c r="AN165" s="1">
        <v>49500</v>
      </c>
      <c r="AO165" s="1">
        <v>62766</v>
      </c>
      <c r="AP165" s="1">
        <v>0.9007142857142858</v>
      </c>
      <c r="AQ165" s="1">
        <v>0.9007142857142858</v>
      </c>
      <c r="AR165" s="1">
        <v>0.9007142857142858</v>
      </c>
      <c r="AS165" s="1">
        <v>0.43684210526315792</v>
      </c>
      <c r="AT165" s="1">
        <v>0.58947368421052626</v>
      </c>
      <c r="AU165" s="1">
        <v>0.67894736842105263</v>
      </c>
      <c r="AV165" s="1">
        <v>166</v>
      </c>
      <c r="AW165" s="1">
        <v>224</v>
      </c>
      <c r="AX165" s="1">
        <v>258</v>
      </c>
      <c r="AY165" s="1">
        <v>50</v>
      </c>
      <c r="AZ165" s="1">
        <v>104</v>
      </c>
      <c r="BA165" s="1">
        <v>144</v>
      </c>
      <c r="BB165" s="1">
        <v>25738369.999999996</v>
      </c>
      <c r="BC165" s="1">
        <v>47381809.999999993</v>
      </c>
      <c r="BD165" s="1">
        <v>59453869.999999993</v>
      </c>
      <c r="BE165" s="1">
        <v>1400</v>
      </c>
      <c r="BF165" s="1">
        <v>1900</v>
      </c>
      <c r="BG165" s="1">
        <v>1800</v>
      </c>
      <c r="BH165" s="1">
        <v>12.479088873524868</v>
      </c>
      <c r="BI165" s="1">
        <v>668.05301674697353</v>
      </c>
      <c r="BJ165" s="1">
        <v>6.2</v>
      </c>
      <c r="BK165" s="1">
        <v>5.47</v>
      </c>
      <c r="BL165" s="1">
        <v>6.2</v>
      </c>
      <c r="BM165" s="1">
        <v>1.17</v>
      </c>
      <c r="BN165" s="1">
        <v>1.55</v>
      </c>
      <c r="BO165" s="1">
        <v>1.66</v>
      </c>
      <c r="BP165" s="1">
        <v>9.3000000000000007</v>
      </c>
      <c r="BQ165" s="1">
        <v>8.43</v>
      </c>
      <c r="BR165" s="1">
        <v>9.1</v>
      </c>
      <c r="BS165" s="1">
        <v>52.3</v>
      </c>
      <c r="BT165" s="1">
        <v>100</v>
      </c>
      <c r="BU165" s="1">
        <v>120.3</v>
      </c>
      <c r="BV165" s="1">
        <v>12.479088873524868</v>
      </c>
      <c r="BW165" s="1">
        <v>4.0011117459322119</v>
      </c>
      <c r="BX165" s="1">
        <v>40</v>
      </c>
      <c r="BY165" s="1">
        <v>54</v>
      </c>
      <c r="BZ165" s="1">
        <v>0.2930000000000002</v>
      </c>
      <c r="CA165" s="1">
        <v>0.35800000000000026</v>
      </c>
      <c r="CB165" s="1">
        <v>0.34700000000000025</v>
      </c>
    </row>
    <row r="166" spans="1:80">
      <c r="A166" s="1">
        <v>165</v>
      </c>
      <c r="B166" s="1" t="b">
        <v>0</v>
      </c>
      <c r="C166" s="1" t="s">
        <v>52</v>
      </c>
      <c r="D166" s="1">
        <v>0.48714000000000002</v>
      </c>
      <c r="E166" s="1">
        <v>0.54434000000000005</v>
      </c>
      <c r="F166" s="1">
        <v>0.47816999999999998</v>
      </c>
      <c r="G166" s="1">
        <v>4</v>
      </c>
      <c r="H166" s="1">
        <v>14</v>
      </c>
      <c r="I166" s="1">
        <v>8</v>
      </c>
      <c r="J166" s="1">
        <v>411.13621848545284</v>
      </c>
      <c r="K166" s="1">
        <v>551.18911241779028</v>
      </c>
      <c r="L166" s="1">
        <v>562.54742792829427</v>
      </c>
      <c r="M166" s="1">
        <v>4.6428492801125829</v>
      </c>
      <c r="N166" s="1">
        <v>4.5426806732999356</v>
      </c>
      <c r="O166" s="1">
        <v>4.5644184627972111</v>
      </c>
      <c r="P166" s="1">
        <v>6.4779601921777133E-4</v>
      </c>
      <c r="Q166" s="1">
        <v>2.3329807736043073E-4</v>
      </c>
      <c r="R166" s="1">
        <v>2.2767303217734893E-4</v>
      </c>
      <c r="S166" s="1">
        <v>0.73861249422390673</v>
      </c>
      <c r="T166" s="1">
        <v>0.76756712110200798</v>
      </c>
      <c r="U166" s="1">
        <v>0.7683936346266953</v>
      </c>
      <c r="V166" s="1">
        <v>7.15</v>
      </c>
      <c r="W166" s="1">
        <v>10.45</v>
      </c>
      <c r="X166" s="1">
        <v>10.75</v>
      </c>
      <c r="Y166" s="1">
        <v>0.2870000000000002</v>
      </c>
      <c r="Z166" s="1">
        <v>0.36000000000000026</v>
      </c>
      <c r="AA166" s="1">
        <v>0.34500000000000025</v>
      </c>
      <c r="AB166" s="1">
        <v>143</v>
      </c>
      <c r="AC166" s="1">
        <v>1.8204610180050295E-4</v>
      </c>
      <c r="AD166" s="1">
        <v>8579908.3083177097</v>
      </c>
      <c r="AE166" s="1">
        <v>11.895954227238699</v>
      </c>
      <c r="AF166" s="1">
        <v>3.7573861709815075</v>
      </c>
      <c r="AG166" s="1">
        <v>2.1961996351031802E-4</v>
      </c>
      <c r="AH166" s="1">
        <v>10350780</v>
      </c>
      <c r="AI166" s="1">
        <v>78415</v>
      </c>
      <c r="AJ166" s="1">
        <v>9.7532396392373252E-2</v>
      </c>
      <c r="AK166" s="1">
        <v>601038.25667833001</v>
      </c>
      <c r="AL166" s="1">
        <v>2702592.6203985373</v>
      </c>
      <c r="AM166" s="1">
        <v>24044</v>
      </c>
      <c r="AN166" s="1">
        <v>49500</v>
      </c>
      <c r="AO166" s="1">
        <v>56656</v>
      </c>
      <c r="AP166" s="1">
        <v>0.9007142857142858</v>
      </c>
      <c r="AQ166" s="1">
        <v>0.9007142857142858</v>
      </c>
      <c r="AR166" s="1">
        <v>0.9007142857142858</v>
      </c>
      <c r="AS166" s="1">
        <v>0.40526315789473683</v>
      </c>
      <c r="AT166" s="1">
        <v>0.58947368421052626</v>
      </c>
      <c r="AU166" s="1">
        <v>0.60526315789473684</v>
      </c>
      <c r="AV166" s="1">
        <v>154</v>
      </c>
      <c r="AW166" s="1">
        <v>224</v>
      </c>
      <c r="AX166" s="1">
        <v>230</v>
      </c>
      <c r="AY166" s="1">
        <v>44</v>
      </c>
      <c r="AZ166" s="1">
        <v>104</v>
      </c>
      <c r="BA166" s="1">
        <v>120</v>
      </c>
      <c r="BB166" s="1">
        <v>24216849.999999993</v>
      </c>
      <c r="BC166" s="1">
        <v>47381809.999999993</v>
      </c>
      <c r="BD166" s="1">
        <v>53893770</v>
      </c>
      <c r="BE166" s="1">
        <v>1400</v>
      </c>
      <c r="BF166" s="1">
        <v>1900</v>
      </c>
      <c r="BG166" s="1">
        <v>1900</v>
      </c>
      <c r="BH166" s="1">
        <v>11.794155672331602</v>
      </c>
      <c r="BI166" s="1">
        <v>646.36816746403599</v>
      </c>
      <c r="BJ166" s="1">
        <v>5.8</v>
      </c>
      <c r="BK166" s="1">
        <v>5.47</v>
      </c>
      <c r="BL166" s="1">
        <v>5.05</v>
      </c>
      <c r="BM166" s="1">
        <v>1.1100000000000001</v>
      </c>
      <c r="BN166" s="1">
        <v>1.55</v>
      </c>
      <c r="BO166" s="1">
        <v>1.57</v>
      </c>
      <c r="BP166" s="1">
        <v>9.3000000000000007</v>
      </c>
      <c r="BQ166" s="1">
        <v>8.43</v>
      </c>
      <c r="BR166" s="1">
        <v>8.9700000000000006</v>
      </c>
      <c r="BS166" s="1">
        <v>52.3</v>
      </c>
      <c r="BT166" s="1">
        <v>100</v>
      </c>
      <c r="BU166" s="1">
        <v>115.2</v>
      </c>
      <c r="BV166" s="1">
        <v>11.794155672331602</v>
      </c>
      <c r="BW166" s="1">
        <v>3.7573861709815075</v>
      </c>
      <c r="BX166" s="1">
        <v>16</v>
      </c>
      <c r="BY166" s="1">
        <v>60</v>
      </c>
      <c r="BZ166" s="1">
        <v>0.2870000000000002</v>
      </c>
      <c r="CA166" s="1">
        <v>0.36000000000000026</v>
      </c>
      <c r="CB166" s="1">
        <v>0.34500000000000025</v>
      </c>
    </row>
    <row r="167" spans="1:80">
      <c r="A167" s="1">
        <v>166</v>
      </c>
      <c r="B167" s="1" t="b">
        <v>0</v>
      </c>
      <c r="C167" s="1" t="s">
        <v>52</v>
      </c>
      <c r="D167" s="1">
        <v>0.63870000000000005</v>
      </c>
      <c r="E167" s="1">
        <v>0.57054000000000005</v>
      </c>
      <c r="F167" s="1">
        <v>0.12853999999999999</v>
      </c>
      <c r="G167" s="1">
        <v>5</v>
      </c>
      <c r="H167" s="1">
        <v>14</v>
      </c>
      <c r="I167" s="1">
        <v>2</v>
      </c>
      <c r="J167" s="1">
        <v>447.06094882436446</v>
      </c>
      <c r="K167" s="1">
        <v>551.18911241779028</v>
      </c>
      <c r="L167" s="1">
        <v>496.34512719675689</v>
      </c>
      <c r="M167" s="1">
        <v>4.6184746332476987</v>
      </c>
      <c r="N167" s="1">
        <v>4.5506512781850228</v>
      </c>
      <c r="O167" s="1">
        <v>4.5556065086865107</v>
      </c>
      <c r="P167" s="1">
        <v>4.5623605685290888E-4</v>
      </c>
      <c r="Q167" s="1">
        <v>2.3965179312005963E-4</v>
      </c>
      <c r="R167" s="1">
        <v>3.1883133850729907E-4</v>
      </c>
      <c r="S167" s="1">
        <v>0.73762170398656368</v>
      </c>
      <c r="T167" s="1">
        <v>0.76790770363548988</v>
      </c>
      <c r="U167" s="1">
        <v>0.76889636720543397</v>
      </c>
      <c r="V167" s="1">
        <v>8</v>
      </c>
      <c r="W167" s="1">
        <v>10.45</v>
      </c>
      <c r="X167" s="1">
        <v>9.1</v>
      </c>
      <c r="Y167" s="1">
        <v>0.30500000000000022</v>
      </c>
      <c r="Z167" s="1">
        <v>0.35400000000000026</v>
      </c>
      <c r="AA167" s="1">
        <v>0.35100000000000026</v>
      </c>
      <c r="AB167" s="1">
        <v>134</v>
      </c>
      <c r="AC167" s="1">
        <v>1.9871455296852159E-4</v>
      </c>
      <c r="AD167" s="1">
        <v>7942819.1124379504</v>
      </c>
      <c r="AE167" s="1">
        <v>12.04955370562873</v>
      </c>
      <c r="AF167" s="1">
        <v>4.1584172201080571</v>
      </c>
      <c r="AG167" s="1">
        <v>2.4029872516960216E-4</v>
      </c>
      <c r="AH167" s="1">
        <v>9604980</v>
      </c>
      <c r="AI167" s="1">
        <v>72765</v>
      </c>
      <c r="AJ167" s="1">
        <v>0.10592092418228299</v>
      </c>
      <c r="AK167" s="1">
        <v>549316.27251386689</v>
      </c>
      <c r="AL167" s="1">
        <v>2489185.0735895666</v>
      </c>
      <c r="AM167" s="1">
        <v>31390</v>
      </c>
      <c r="AN167" s="1">
        <v>49500</v>
      </c>
      <c r="AO167" s="1">
        <v>59399</v>
      </c>
      <c r="AP167" s="1">
        <v>0.9007142857142858</v>
      </c>
      <c r="AQ167" s="1">
        <v>0.9007142857142858</v>
      </c>
      <c r="AR167" s="1">
        <v>0.9007142857142858</v>
      </c>
      <c r="AS167" s="1">
        <v>0.45263157894736844</v>
      </c>
      <c r="AT167" s="1">
        <v>0.58947368421052626</v>
      </c>
      <c r="AU167" s="1">
        <v>0.51578947368421058</v>
      </c>
      <c r="AV167" s="1">
        <v>172</v>
      </c>
      <c r="AW167" s="1">
        <v>224</v>
      </c>
      <c r="AX167" s="1">
        <v>196</v>
      </c>
      <c r="AY167" s="1">
        <v>60</v>
      </c>
      <c r="AZ167" s="1">
        <v>104</v>
      </c>
      <c r="BA167" s="1">
        <v>112</v>
      </c>
      <c r="BB167" s="1">
        <v>30901709.999999989</v>
      </c>
      <c r="BC167" s="1">
        <v>47381809.999999993</v>
      </c>
      <c r="BD167" s="1">
        <v>56389900</v>
      </c>
      <c r="BE167" s="1">
        <v>1600</v>
      </c>
      <c r="BF167" s="1">
        <v>1900</v>
      </c>
      <c r="BG167" s="1">
        <v>2200</v>
      </c>
      <c r="BH167" s="1">
        <v>12.735980607136295</v>
      </c>
      <c r="BI167" s="1">
        <v>606.68872396014808</v>
      </c>
      <c r="BJ167" s="1">
        <v>5.9</v>
      </c>
      <c r="BK167" s="1">
        <v>5.47</v>
      </c>
      <c r="BL167" s="1">
        <v>6.2</v>
      </c>
      <c r="BM167" s="1">
        <v>1.47</v>
      </c>
      <c r="BN167" s="1">
        <v>1.55</v>
      </c>
      <c r="BO167" s="1">
        <v>1.65</v>
      </c>
      <c r="BP167" s="1">
        <v>9.34</v>
      </c>
      <c r="BQ167" s="1">
        <v>8.43</v>
      </c>
      <c r="BR167" s="1">
        <v>8.76</v>
      </c>
      <c r="BS167" s="1">
        <v>70</v>
      </c>
      <c r="BT167" s="1">
        <v>100</v>
      </c>
      <c r="BU167" s="1">
        <v>120</v>
      </c>
      <c r="BV167" s="1">
        <v>12.735980607136295</v>
      </c>
      <c r="BW167" s="1">
        <v>4.1584172201080571</v>
      </c>
      <c r="BX167" s="1">
        <v>8</v>
      </c>
      <c r="BY167" s="1">
        <v>44</v>
      </c>
      <c r="BZ167" s="1">
        <v>0.30500000000000022</v>
      </c>
      <c r="CA167" s="1">
        <v>0.35400000000000026</v>
      </c>
      <c r="CB167" s="1">
        <v>0.35100000000000026</v>
      </c>
    </row>
    <row r="168" spans="1:80">
      <c r="A168" s="1">
        <v>167</v>
      </c>
      <c r="B168" s="1" t="b">
        <v>0</v>
      </c>
      <c r="C168" s="1" t="s">
        <v>52</v>
      </c>
      <c r="D168" s="1">
        <v>0.55342999999999998</v>
      </c>
      <c r="E168" s="1">
        <v>0.26346999999999998</v>
      </c>
      <c r="F168" s="1">
        <v>0.23379</v>
      </c>
      <c r="G168" s="1">
        <v>4</v>
      </c>
      <c r="H168" s="1">
        <v>7</v>
      </c>
      <c r="I168" s="1">
        <v>4</v>
      </c>
      <c r="J168" s="1">
        <v>411.13621848545284</v>
      </c>
      <c r="K168" s="1">
        <v>483.76772751491126</v>
      </c>
      <c r="L168" s="1">
        <v>615.35468738241377</v>
      </c>
      <c r="M168" s="1">
        <v>4.6428492801125829</v>
      </c>
      <c r="N168" s="1">
        <v>4.5654343665644426</v>
      </c>
      <c r="O168" s="1">
        <v>4.560088651606728</v>
      </c>
      <c r="P168" s="1">
        <v>6.4779601921777133E-4</v>
      </c>
      <c r="Q168" s="1">
        <v>3.2010575326498267E-4</v>
      </c>
      <c r="R168" s="1">
        <v>1.8252212902161881E-4</v>
      </c>
      <c r="S168" s="1">
        <v>0.73861249422390673</v>
      </c>
      <c r="T168" s="1">
        <v>0.77788841584782775</v>
      </c>
      <c r="U168" s="1">
        <v>0.77133845009718993</v>
      </c>
      <c r="V168" s="1">
        <v>7.15</v>
      </c>
      <c r="W168" s="1">
        <v>8.8000000000000007</v>
      </c>
      <c r="X168" s="1">
        <v>12.1</v>
      </c>
      <c r="Y168" s="1">
        <v>0.2870000000000002</v>
      </c>
      <c r="Z168" s="1">
        <v>0.34300000000000025</v>
      </c>
      <c r="AA168" s="1">
        <v>0.34800000000000025</v>
      </c>
      <c r="AB168" s="1">
        <v>143</v>
      </c>
      <c r="AC168" s="1">
        <v>1.8276148694318557E-4</v>
      </c>
      <c r="AD168" s="1">
        <v>8822951.3374007903</v>
      </c>
      <c r="AE168" s="1">
        <v>12.190800384066957</v>
      </c>
      <c r="AF168" s="1">
        <v>3.6102100420210004</v>
      </c>
      <c r="AG168" s="1">
        <v>2.1886358736339557E-4</v>
      </c>
      <c r="AH168" s="1">
        <v>10565808</v>
      </c>
      <c r="AI168" s="1">
        <v>80044</v>
      </c>
      <c r="AJ168" s="1">
        <v>9.8357842038158325E-2</v>
      </c>
      <c r="AK168" s="1">
        <v>603115.39982587658</v>
      </c>
      <c r="AL168" s="1">
        <v>2791699.1956917988</v>
      </c>
      <c r="AM168" s="1">
        <v>24044</v>
      </c>
      <c r="AN168" s="1">
        <v>39754</v>
      </c>
      <c r="AO168" s="1">
        <v>64218</v>
      </c>
      <c r="AP168" s="1">
        <v>0.9007142857142858</v>
      </c>
      <c r="AQ168" s="1">
        <v>0.9007142857142858</v>
      </c>
      <c r="AR168" s="1">
        <v>0.9007142857142858</v>
      </c>
      <c r="AS168" s="1">
        <v>0.40526315789473683</v>
      </c>
      <c r="AT168" s="1">
        <v>0.5</v>
      </c>
      <c r="AU168" s="1">
        <v>0.67894736842105263</v>
      </c>
      <c r="AV168" s="1">
        <v>154</v>
      </c>
      <c r="AW168" s="1">
        <v>190</v>
      </c>
      <c r="AX168" s="1">
        <v>258</v>
      </c>
      <c r="AY168" s="1">
        <v>44</v>
      </c>
      <c r="AZ168" s="1">
        <v>80</v>
      </c>
      <c r="BA168" s="1">
        <v>144</v>
      </c>
      <c r="BB168" s="1">
        <v>24216849.999999993</v>
      </c>
      <c r="BC168" s="1">
        <v>38512950</v>
      </c>
      <c r="BD168" s="1">
        <v>60775190</v>
      </c>
      <c r="BE168" s="1">
        <v>1400</v>
      </c>
      <c r="BF168" s="1">
        <v>1800</v>
      </c>
      <c r="BG168" s="1">
        <v>1800</v>
      </c>
      <c r="BH168" s="1">
        <v>11.260780420319557</v>
      </c>
      <c r="BI168" s="1">
        <v>636.1426818487115</v>
      </c>
      <c r="BJ168" s="1">
        <v>5.8</v>
      </c>
      <c r="BK168" s="1">
        <v>4.8</v>
      </c>
      <c r="BL168" s="1">
        <v>6.25</v>
      </c>
      <c r="BM168" s="1">
        <v>1.1100000000000001</v>
      </c>
      <c r="BN168" s="1">
        <v>1.47</v>
      </c>
      <c r="BO168" s="1">
        <v>1.66</v>
      </c>
      <c r="BP168" s="1">
        <v>9.3000000000000007</v>
      </c>
      <c r="BQ168" s="1">
        <v>7.95</v>
      </c>
      <c r="BR168" s="1">
        <v>9.1</v>
      </c>
      <c r="BS168" s="1">
        <v>52.3</v>
      </c>
      <c r="BT168" s="1">
        <v>79.2</v>
      </c>
      <c r="BU168" s="1">
        <v>130.30000000000001</v>
      </c>
      <c r="BV168" s="1">
        <v>11.260780420319557</v>
      </c>
      <c r="BW168" s="1">
        <v>3.6102100420210004</v>
      </c>
      <c r="BX168" s="1">
        <v>64</v>
      </c>
      <c r="BY168" s="1">
        <v>36</v>
      </c>
      <c r="BZ168" s="1">
        <v>0.2870000000000002</v>
      </c>
      <c r="CA168" s="1">
        <v>0.34300000000000025</v>
      </c>
      <c r="CB168" s="1">
        <v>0.34800000000000025</v>
      </c>
    </row>
    <row r="169" spans="1:80">
      <c r="A169" s="1">
        <v>168</v>
      </c>
      <c r="B169" s="1" t="b">
        <v>0</v>
      </c>
      <c r="C169" s="1" t="s">
        <v>52</v>
      </c>
      <c r="D169" s="1">
        <v>0.91969000000000001</v>
      </c>
      <c r="E169" s="1">
        <v>0.25251000000000001</v>
      </c>
      <c r="F169" s="1">
        <v>0.20102999999999999</v>
      </c>
      <c r="G169" s="1">
        <v>7</v>
      </c>
      <c r="H169" s="1">
        <v>7</v>
      </c>
      <c r="I169" s="1">
        <v>4</v>
      </c>
      <c r="J169" s="1">
        <v>459.55923147146609</v>
      </c>
      <c r="K169" s="1">
        <v>483.76772751491126</v>
      </c>
      <c r="L169" s="1">
        <v>615.35468738241377</v>
      </c>
      <c r="M169" s="1">
        <v>4.6122758194035134</v>
      </c>
      <c r="N169" s="1">
        <v>4.5759064953131174</v>
      </c>
      <c r="O169" s="1">
        <v>4.560088651606728</v>
      </c>
      <c r="P169" s="1">
        <v>4.812543106093287E-4</v>
      </c>
      <c r="Q169" s="1">
        <v>3.4205300095076782E-4</v>
      </c>
      <c r="R169" s="1">
        <v>1.972394197165011E-4</v>
      </c>
      <c r="S169" s="1">
        <v>0.7714348523969673</v>
      </c>
      <c r="T169" s="1">
        <v>0.77844558374216999</v>
      </c>
      <c r="U169" s="1">
        <v>0.77160164999425884</v>
      </c>
      <c r="V169" s="1">
        <v>8.25</v>
      </c>
      <c r="W169" s="1">
        <v>8.8000000000000007</v>
      </c>
      <c r="X169" s="1">
        <v>12.1</v>
      </c>
      <c r="Y169" s="1">
        <v>0.30900000000000022</v>
      </c>
      <c r="Z169" s="1">
        <v>0.33600000000000024</v>
      </c>
      <c r="AA169" s="1">
        <v>0.34800000000000025</v>
      </c>
      <c r="AB169" s="1">
        <v>140</v>
      </c>
      <c r="AC169" s="1">
        <v>1.8544743310681068E-4</v>
      </c>
      <c r="AD169" s="1">
        <v>8639721.5408955421</v>
      </c>
      <c r="AE169" s="1">
        <v>12.187914382834776</v>
      </c>
      <c r="AF169" s="1">
        <v>3.8004865570041977</v>
      </c>
      <c r="AG169" s="1">
        <v>2.2345229867685266E-4</v>
      </c>
      <c r="AH169" s="1">
        <v>10410312</v>
      </c>
      <c r="AI169" s="1">
        <v>78866</v>
      </c>
      <c r="AJ169" s="1">
        <v>9.9591798222766689E-2</v>
      </c>
      <c r="AK169" s="1">
        <v>590730.10562712024</v>
      </c>
      <c r="AL169" s="1">
        <v>2727928.1134218518</v>
      </c>
      <c r="AM169" s="1">
        <v>31847</v>
      </c>
      <c r="AN169" s="1">
        <v>39754</v>
      </c>
      <c r="AO169" s="1">
        <v>64218</v>
      </c>
      <c r="AP169" s="1">
        <v>0.9007142857142858</v>
      </c>
      <c r="AQ169" s="1">
        <v>0.9007142857142858</v>
      </c>
      <c r="AR169" s="1">
        <v>0.9007142857142858</v>
      </c>
      <c r="AS169" s="1">
        <v>0.46842105263157896</v>
      </c>
      <c r="AT169" s="1">
        <v>0.5</v>
      </c>
      <c r="AU169" s="1">
        <v>0.67894736842105263</v>
      </c>
      <c r="AV169" s="1">
        <v>178</v>
      </c>
      <c r="AW169" s="1">
        <v>190</v>
      </c>
      <c r="AX169" s="1">
        <v>258</v>
      </c>
      <c r="AY169" s="1">
        <v>60</v>
      </c>
      <c r="AZ169" s="1">
        <v>80</v>
      </c>
      <c r="BA169" s="1">
        <v>144</v>
      </c>
      <c r="BB169" s="1">
        <v>31317579.999999996</v>
      </c>
      <c r="BC169" s="1">
        <v>38512950</v>
      </c>
      <c r="BD169" s="1">
        <v>60775190</v>
      </c>
      <c r="BE169" s="1">
        <v>1600</v>
      </c>
      <c r="BF169" s="1">
        <v>1800</v>
      </c>
      <c r="BG169" s="1">
        <v>1800</v>
      </c>
      <c r="BH169" s="1">
        <v>11.873320397032192</v>
      </c>
      <c r="BI169" s="1">
        <v>646.26551757312711</v>
      </c>
      <c r="BJ169" s="1">
        <v>5.8</v>
      </c>
      <c r="BK169" s="1">
        <v>4.8</v>
      </c>
      <c r="BL169" s="1">
        <v>6.25</v>
      </c>
      <c r="BM169" s="1">
        <v>1.4</v>
      </c>
      <c r="BN169" s="1">
        <v>1.47</v>
      </c>
      <c r="BO169" s="1">
        <v>1.66</v>
      </c>
      <c r="BP169" s="1">
        <v>8.75</v>
      </c>
      <c r="BQ169" s="1">
        <v>7.95</v>
      </c>
      <c r="BR169" s="1">
        <v>9.1</v>
      </c>
      <c r="BS169" s="1">
        <v>68</v>
      </c>
      <c r="BT169" s="1">
        <v>79.2</v>
      </c>
      <c r="BU169" s="1">
        <v>130.30000000000001</v>
      </c>
      <c r="BV169" s="1">
        <v>11.873320397032192</v>
      </c>
      <c r="BW169" s="1">
        <v>3.8004865570041977</v>
      </c>
      <c r="BX169" s="1">
        <v>64</v>
      </c>
      <c r="BY169" s="1">
        <v>20</v>
      </c>
      <c r="BZ169" s="1">
        <v>0.30900000000000022</v>
      </c>
      <c r="CA169" s="1">
        <v>0.33600000000000024</v>
      </c>
      <c r="CB169" s="1">
        <v>0.34800000000000025</v>
      </c>
    </row>
    <row r="170" spans="1:80">
      <c r="A170" s="1">
        <v>169</v>
      </c>
      <c r="B170" s="1" t="b">
        <v>0</v>
      </c>
      <c r="C170" s="1" t="s">
        <v>52</v>
      </c>
      <c r="D170" s="1">
        <v>0.33481</v>
      </c>
      <c r="E170" s="1">
        <v>0.88297000000000003</v>
      </c>
      <c r="F170" s="1">
        <v>2.1900000000000001E-3</v>
      </c>
      <c r="G170" s="1">
        <v>3</v>
      </c>
      <c r="H170" s="1">
        <v>22</v>
      </c>
      <c r="I170" s="1">
        <v>1</v>
      </c>
      <c r="J170" s="1">
        <v>434.18790959551683</v>
      </c>
      <c r="K170" s="1">
        <v>434.18790959551683</v>
      </c>
      <c r="L170" s="1">
        <v>547.46772780685649</v>
      </c>
      <c r="M170" s="1">
        <v>4.6348929887801233</v>
      </c>
      <c r="N170" s="1">
        <v>4.5774620260465859</v>
      </c>
      <c r="O170" s="1">
        <v>4.5668557438122468</v>
      </c>
      <c r="P170" s="1">
        <v>5.1560843750507262E-4</v>
      </c>
      <c r="Q170" s="1">
        <v>3.5588613346830745E-4</v>
      </c>
      <c r="R170" s="1">
        <v>2.0996860562746842E-4</v>
      </c>
      <c r="S170" s="1">
        <v>0.75613847002039669</v>
      </c>
      <c r="T170" s="1">
        <v>0.71913761340717974</v>
      </c>
      <c r="U170" s="1">
        <v>0.73062591692437795</v>
      </c>
      <c r="V170" s="1">
        <v>7.7</v>
      </c>
      <c r="W170" s="1">
        <v>7.7</v>
      </c>
      <c r="X170" s="1">
        <v>10.35</v>
      </c>
      <c r="Y170" s="1">
        <v>0.2930000000000002</v>
      </c>
      <c r="Z170" s="1">
        <v>0.33500000000000024</v>
      </c>
      <c r="AA170" s="1">
        <v>0.34300000000000025</v>
      </c>
      <c r="AB170" s="1">
        <v>141</v>
      </c>
      <c r="AC170" s="1">
        <v>1.9737362467750933E-4</v>
      </c>
      <c r="AD170" s="1">
        <v>7868375.7674297895</v>
      </c>
      <c r="AE170" s="1">
        <v>11.788797645946504</v>
      </c>
      <c r="AF170" s="1">
        <v>3.994924884965267</v>
      </c>
      <c r="AG170" s="1">
        <v>2.37322873527162E-4</v>
      </c>
      <c r="AH170" s="1">
        <v>9460968</v>
      </c>
      <c r="AI170" s="1">
        <v>71674</v>
      </c>
      <c r="AJ170" s="1">
        <v>0.10465741453648428</v>
      </c>
      <c r="AK170" s="1">
        <v>556204.28843700304</v>
      </c>
      <c r="AL170" s="1">
        <v>2452993.5465321196</v>
      </c>
      <c r="AM170" s="1">
        <v>25716</v>
      </c>
      <c r="AN170" s="1">
        <v>42506</v>
      </c>
      <c r="AO170" s="1">
        <v>55196</v>
      </c>
      <c r="AP170" s="1">
        <v>0.9007142857142858</v>
      </c>
      <c r="AQ170" s="1">
        <v>0.9007142857142858</v>
      </c>
      <c r="AR170" s="1">
        <v>0.9007142857142858</v>
      </c>
      <c r="AS170" s="1">
        <v>0.43684210526315792</v>
      </c>
      <c r="AT170" s="1">
        <v>0.43684210526315792</v>
      </c>
      <c r="AU170" s="1">
        <v>0.58421052631578951</v>
      </c>
      <c r="AV170" s="1">
        <v>166</v>
      </c>
      <c r="AW170" s="1">
        <v>166</v>
      </c>
      <c r="AX170" s="1">
        <v>222</v>
      </c>
      <c r="AY170" s="1">
        <v>50</v>
      </c>
      <c r="AZ170" s="1">
        <v>75</v>
      </c>
      <c r="BA170" s="1">
        <v>116</v>
      </c>
      <c r="BB170" s="1">
        <v>25738369.999999996</v>
      </c>
      <c r="BC170" s="1">
        <v>41017269.999999993</v>
      </c>
      <c r="BD170" s="1">
        <v>52565170</v>
      </c>
      <c r="BE170" s="1">
        <v>1400</v>
      </c>
      <c r="BF170" s="1">
        <v>1600</v>
      </c>
      <c r="BG170" s="1">
        <v>1900</v>
      </c>
      <c r="BH170" s="1">
        <v>10.554225764941631</v>
      </c>
      <c r="BI170" s="1">
        <v>581.2961648881269</v>
      </c>
      <c r="BJ170" s="1">
        <v>6.2</v>
      </c>
      <c r="BK170" s="1">
        <v>5.33</v>
      </c>
      <c r="BL170" s="1">
        <v>5.51</v>
      </c>
      <c r="BM170" s="1">
        <v>1.17</v>
      </c>
      <c r="BN170" s="1">
        <v>1.47</v>
      </c>
      <c r="BO170" s="1">
        <v>1.52</v>
      </c>
      <c r="BP170" s="1">
        <v>9.3000000000000007</v>
      </c>
      <c r="BQ170" s="1">
        <v>8.2200000000000006</v>
      </c>
      <c r="BR170" s="1">
        <v>9.0399999999999991</v>
      </c>
      <c r="BS170" s="1">
        <v>52.3</v>
      </c>
      <c r="BT170" s="1">
        <v>121.6</v>
      </c>
      <c r="BU170" s="1">
        <v>116.7</v>
      </c>
      <c r="BV170" s="1">
        <v>10.554225764941631</v>
      </c>
      <c r="BW170" s="1">
        <v>3.994924884965267</v>
      </c>
      <c r="BX170" s="1">
        <v>41</v>
      </c>
      <c r="BY170" s="1">
        <v>25</v>
      </c>
      <c r="BZ170" s="1">
        <v>0.2930000000000002</v>
      </c>
      <c r="CA170" s="1">
        <v>0.33500000000000024</v>
      </c>
      <c r="CB170" s="1">
        <v>0.34300000000000025</v>
      </c>
    </row>
    <row r="171" spans="1:80">
      <c r="A171" s="1">
        <v>170</v>
      </c>
      <c r="B171" s="1" t="b">
        <v>0</v>
      </c>
      <c r="C171" s="1" t="s">
        <v>52</v>
      </c>
      <c r="D171" s="1">
        <v>0.81423999999999996</v>
      </c>
      <c r="E171" s="1">
        <v>0.68837000000000004</v>
      </c>
      <c r="F171" s="1">
        <v>0.36969000000000002</v>
      </c>
      <c r="G171" s="1">
        <v>6</v>
      </c>
      <c r="H171" s="1">
        <v>17</v>
      </c>
      <c r="I171" s="1">
        <v>6</v>
      </c>
      <c r="J171" s="1">
        <v>434.18790959551683</v>
      </c>
      <c r="K171" s="1">
        <v>483.76772751491126</v>
      </c>
      <c r="L171" s="1">
        <v>655.48694341079783</v>
      </c>
      <c r="M171" s="1">
        <v>4.6110200212233927</v>
      </c>
      <c r="N171" s="1">
        <v>4.5873006035131549</v>
      </c>
      <c r="O171" s="1">
        <v>4.5589861088269537</v>
      </c>
      <c r="P171" s="1">
        <v>6.3279930649973312E-4</v>
      </c>
      <c r="Q171" s="1">
        <v>3.679849479720564E-4</v>
      </c>
      <c r="R171" s="1">
        <v>1.9170064992390058E-4</v>
      </c>
      <c r="S171" s="1">
        <v>0.74287455954500525</v>
      </c>
      <c r="T171" s="1">
        <v>0.75368497032283488</v>
      </c>
      <c r="U171" s="1">
        <v>0.78748246968812741</v>
      </c>
      <c r="V171" s="1">
        <v>7.7</v>
      </c>
      <c r="W171" s="1">
        <v>8.8000000000000007</v>
      </c>
      <c r="X171" s="1">
        <v>13.05</v>
      </c>
      <c r="Y171" s="1">
        <v>0.31000000000000022</v>
      </c>
      <c r="Z171" s="1">
        <v>0.32800000000000024</v>
      </c>
      <c r="AA171" s="1">
        <v>0.34900000000000025</v>
      </c>
      <c r="AB171" s="1">
        <v>132</v>
      </c>
      <c r="AC171" s="1">
        <v>1.9314879663223232E-4</v>
      </c>
      <c r="AD171" s="1">
        <v>8743363.7418950275</v>
      </c>
      <c r="AE171" s="1">
        <v>12.987807957542882</v>
      </c>
      <c r="AF171" s="1">
        <v>4.2146090004715768</v>
      </c>
      <c r="AG171" s="1">
        <v>2.3529488663694809E-4</v>
      </c>
      <c r="AH171" s="1">
        <v>10651212.000000002</v>
      </c>
      <c r="AI171" s="1">
        <v>80691</v>
      </c>
      <c r="AJ171" s="1">
        <v>0.10643332597352437</v>
      </c>
      <c r="AK171" s="1">
        <v>560998.16654184868</v>
      </c>
      <c r="AL171" s="1">
        <v>2832660.9914668142</v>
      </c>
      <c r="AM171" s="1">
        <v>32344</v>
      </c>
      <c r="AN171" s="1">
        <v>37256</v>
      </c>
      <c r="AO171" s="1">
        <v>68530</v>
      </c>
      <c r="AP171" s="1">
        <v>0.9007142857142858</v>
      </c>
      <c r="AQ171" s="1">
        <v>0.9007142857142858</v>
      </c>
      <c r="AR171" s="1">
        <v>0.9007142857142858</v>
      </c>
      <c r="AS171" s="1">
        <v>0.43684210526315792</v>
      </c>
      <c r="AT171" s="1">
        <v>0.5</v>
      </c>
      <c r="AU171" s="1">
        <v>0.73157894736842111</v>
      </c>
      <c r="AV171" s="1">
        <v>166</v>
      </c>
      <c r="AW171" s="1">
        <v>190</v>
      </c>
      <c r="AX171" s="1">
        <v>278</v>
      </c>
      <c r="AY171" s="1">
        <v>60</v>
      </c>
      <c r="AZ171" s="1">
        <v>72</v>
      </c>
      <c r="BA171" s="1">
        <v>174</v>
      </c>
      <c r="BB171" s="1">
        <v>31769849.999999996</v>
      </c>
      <c r="BC171" s="1">
        <v>36239769.999999993</v>
      </c>
      <c r="BD171" s="1">
        <v>64699110.000000007</v>
      </c>
      <c r="BE171" s="1">
        <v>1600</v>
      </c>
      <c r="BF171" s="1">
        <v>1800</v>
      </c>
      <c r="BG171" s="1">
        <v>1550</v>
      </c>
      <c r="BH171" s="1">
        <v>11.945038262495016</v>
      </c>
      <c r="BI171" s="1">
        <v>696.36461420831563</v>
      </c>
      <c r="BJ171" s="1">
        <v>5.5</v>
      </c>
      <c r="BK171" s="1">
        <v>5.8</v>
      </c>
      <c r="BL171" s="1">
        <v>5.3</v>
      </c>
      <c r="BM171" s="1">
        <v>1.44</v>
      </c>
      <c r="BN171" s="1">
        <v>1.49</v>
      </c>
      <c r="BO171" s="1">
        <v>1.57</v>
      </c>
      <c r="BP171" s="1">
        <v>9.34</v>
      </c>
      <c r="BQ171" s="1">
        <v>8.81</v>
      </c>
      <c r="BR171" s="1">
        <v>9.44</v>
      </c>
      <c r="BS171" s="1">
        <v>70</v>
      </c>
      <c r="BT171" s="1">
        <v>77.5</v>
      </c>
      <c r="BU171" s="1">
        <v>124.6</v>
      </c>
      <c r="BV171" s="1">
        <v>11.945038262495016</v>
      </c>
      <c r="BW171" s="1">
        <v>4.2146090004715768</v>
      </c>
      <c r="BX171" s="1">
        <v>102</v>
      </c>
      <c r="BY171" s="1">
        <v>12</v>
      </c>
      <c r="BZ171" s="1">
        <v>0.31000000000000022</v>
      </c>
      <c r="CA171" s="1">
        <v>0.32800000000000024</v>
      </c>
      <c r="CB171" s="1">
        <v>0.34900000000000025</v>
      </c>
    </row>
    <row r="172" spans="1:80">
      <c r="A172" s="1">
        <v>171</v>
      </c>
      <c r="B172" s="1" t="b">
        <v>0</v>
      </c>
      <c r="C172" s="1" t="s">
        <v>52</v>
      </c>
      <c r="D172" s="1">
        <v>0.60916000000000003</v>
      </c>
      <c r="E172" s="1">
        <v>0.62026000000000003</v>
      </c>
      <c r="F172" s="1">
        <v>0.30825999999999998</v>
      </c>
      <c r="G172" s="1">
        <v>5</v>
      </c>
      <c r="H172" s="1">
        <v>15</v>
      </c>
      <c r="I172" s="1">
        <v>5</v>
      </c>
      <c r="J172" s="1">
        <v>447.06094882436446</v>
      </c>
      <c r="K172" s="1">
        <v>532.61262205966227</v>
      </c>
      <c r="L172" s="1">
        <v>592.82291055287965</v>
      </c>
      <c r="M172" s="1">
        <v>4.6184746332476987</v>
      </c>
      <c r="N172" s="1">
        <v>4.5733552173118861</v>
      </c>
      <c r="O172" s="1">
        <v>4.5628837996963263</v>
      </c>
      <c r="P172" s="1">
        <v>4.5146402097414749E-4</v>
      </c>
      <c r="Q172" s="1">
        <v>2.514593903045466E-4</v>
      </c>
      <c r="R172" s="1">
        <v>2.0383883448180673E-4</v>
      </c>
      <c r="S172" s="1">
        <v>0.73837983227632142</v>
      </c>
      <c r="T172" s="1">
        <v>0.75135661558227906</v>
      </c>
      <c r="U172" s="1">
        <v>0.77343944107090778</v>
      </c>
      <c r="V172" s="1">
        <v>8</v>
      </c>
      <c r="W172" s="1">
        <v>9.9499999999999993</v>
      </c>
      <c r="X172" s="1">
        <v>11.5</v>
      </c>
      <c r="Y172" s="1">
        <v>0.30500000000000022</v>
      </c>
      <c r="Z172" s="1">
        <v>0.33800000000000024</v>
      </c>
      <c r="AA172" s="1">
        <v>0.34600000000000025</v>
      </c>
      <c r="AB172" s="1">
        <v>152</v>
      </c>
      <c r="AC172" s="1">
        <v>1.7365335456107368E-4</v>
      </c>
      <c r="AD172" s="1">
        <v>8565838.4500051513</v>
      </c>
      <c r="AE172" s="1">
        <v>11.311200671593136</v>
      </c>
      <c r="AF172" s="1">
        <v>3.5514048821285824</v>
      </c>
      <c r="AG172" s="1">
        <v>2.0916740338235951E-4</v>
      </c>
      <c r="AH172" s="1">
        <v>10317648</v>
      </c>
      <c r="AI172" s="1">
        <v>78164</v>
      </c>
      <c r="AJ172" s="1">
        <v>9.0633290994183144E-2</v>
      </c>
      <c r="AK172" s="1">
        <v>631073.47447777539</v>
      </c>
      <c r="AL172" s="1">
        <v>2628481.2340362947</v>
      </c>
      <c r="AM172" s="1">
        <v>31390</v>
      </c>
      <c r="AN172" s="1">
        <v>40677</v>
      </c>
      <c r="AO172" s="1">
        <v>57146</v>
      </c>
      <c r="AP172" s="1">
        <v>0.9007142857142858</v>
      </c>
      <c r="AQ172" s="1">
        <v>0.9007142857142858</v>
      </c>
      <c r="AR172" s="1">
        <v>0.9007142857142858</v>
      </c>
      <c r="AS172" s="1">
        <v>0.45263157894736844</v>
      </c>
      <c r="AT172" s="1">
        <v>0.56315789473684208</v>
      </c>
      <c r="AU172" s="1">
        <v>0.64736842105263159</v>
      </c>
      <c r="AV172" s="1">
        <v>172</v>
      </c>
      <c r="AW172" s="1">
        <v>214</v>
      </c>
      <c r="AX172" s="1">
        <v>246</v>
      </c>
      <c r="AY172" s="1">
        <v>60</v>
      </c>
      <c r="AZ172" s="1">
        <v>88</v>
      </c>
      <c r="BA172" s="1">
        <v>124</v>
      </c>
      <c r="BB172" s="1">
        <v>30901709.999999989</v>
      </c>
      <c r="BC172" s="1">
        <v>39352879.999999993</v>
      </c>
      <c r="BD172" s="1">
        <v>54339670</v>
      </c>
      <c r="BE172" s="1">
        <v>1600</v>
      </c>
      <c r="BF172" s="1">
        <v>1600</v>
      </c>
      <c r="BG172" s="1">
        <v>1900</v>
      </c>
      <c r="BH172" s="1">
        <v>11.240677358001667</v>
      </c>
      <c r="BI172" s="1">
        <v>639.41048574811975</v>
      </c>
      <c r="BJ172" s="1">
        <v>5.9</v>
      </c>
      <c r="BK172" s="1">
        <v>5.48</v>
      </c>
      <c r="BL172" s="1">
        <v>5.79</v>
      </c>
      <c r="BM172" s="1">
        <v>1.47</v>
      </c>
      <c r="BN172" s="1">
        <v>1.46</v>
      </c>
      <c r="BO172" s="1">
        <v>1.57</v>
      </c>
      <c r="BP172" s="1">
        <v>9.34</v>
      </c>
      <c r="BQ172" s="1">
        <v>9.17</v>
      </c>
      <c r="BR172" s="1">
        <v>9.7799999999999994</v>
      </c>
      <c r="BS172" s="1">
        <v>70</v>
      </c>
      <c r="BT172" s="1">
        <v>82.6</v>
      </c>
      <c r="BU172" s="1">
        <v>109.4</v>
      </c>
      <c r="BV172" s="1">
        <v>11.240677358001667</v>
      </c>
      <c r="BW172" s="1">
        <v>3.5514048821285824</v>
      </c>
      <c r="BX172" s="1">
        <v>36</v>
      </c>
      <c r="BY172" s="1">
        <v>28</v>
      </c>
      <c r="BZ172" s="1">
        <v>0.30500000000000022</v>
      </c>
      <c r="CA172" s="1">
        <v>0.33800000000000024</v>
      </c>
      <c r="CB172" s="1">
        <v>0.34600000000000025</v>
      </c>
    </row>
    <row r="173" spans="1:80">
      <c r="A173" s="1">
        <v>172</v>
      </c>
      <c r="B173" s="1" t="b">
        <v>0</v>
      </c>
      <c r="C173" s="1" t="s">
        <v>52</v>
      </c>
      <c r="D173" s="1">
        <v>0.37414999999999998</v>
      </c>
      <c r="E173" s="1">
        <v>4.231E-2</v>
      </c>
      <c r="F173" s="1">
        <v>0.88605999999999996</v>
      </c>
      <c r="G173" s="1">
        <v>3</v>
      </c>
      <c r="H173" s="1">
        <v>2</v>
      </c>
      <c r="I173" s="1">
        <v>14</v>
      </c>
      <c r="J173" s="1">
        <v>434.18790959551683</v>
      </c>
      <c r="K173" s="1">
        <v>479.73354642840292</v>
      </c>
      <c r="L173" s="1">
        <v>615.35468738241377</v>
      </c>
      <c r="M173" s="1">
        <v>4.6348929887801233</v>
      </c>
      <c r="N173" s="1">
        <v>4.5488030419255114</v>
      </c>
      <c r="O173" s="1">
        <v>4.5687161307033639</v>
      </c>
      <c r="P173" s="1">
        <v>5.7193694026139543E-4</v>
      </c>
      <c r="Q173" s="1">
        <v>3.2187864730989622E-4</v>
      </c>
      <c r="R173" s="1">
        <v>1.7817264379976444E-4</v>
      </c>
      <c r="S173" s="1">
        <v>0.75152967313736629</v>
      </c>
      <c r="T173" s="1">
        <v>0.75812288565661345</v>
      </c>
      <c r="U173" s="1">
        <v>0.78627154809016686</v>
      </c>
      <c r="V173" s="1">
        <v>7.7</v>
      </c>
      <c r="W173" s="1">
        <v>8.6999999999999993</v>
      </c>
      <c r="X173" s="1">
        <v>12.1</v>
      </c>
      <c r="Y173" s="1">
        <v>0.2930000000000002</v>
      </c>
      <c r="Z173" s="1">
        <v>0.35600000000000026</v>
      </c>
      <c r="AA173" s="1">
        <v>0.34200000000000025</v>
      </c>
      <c r="AB173" s="1">
        <v>144</v>
      </c>
      <c r="AC173" s="1">
        <v>1.8140783842592867E-4</v>
      </c>
      <c r="AD173" s="1">
        <v>8793394.6508857701</v>
      </c>
      <c r="AE173" s="1">
        <v>12.067400585291464</v>
      </c>
      <c r="AF173" s="1">
        <v>3.5968536523604886</v>
      </c>
      <c r="AG173" s="1">
        <v>2.1737637494953355E-4</v>
      </c>
      <c r="AH173" s="1">
        <v>10536900</v>
      </c>
      <c r="AI173" s="1">
        <v>79825</v>
      </c>
      <c r="AJ173" s="1">
        <v>9.5051964248041299E-2</v>
      </c>
      <c r="AK173" s="1">
        <v>607241.70246488531</v>
      </c>
      <c r="AL173" s="1">
        <v>2708894.1850900734</v>
      </c>
      <c r="AM173" s="1">
        <v>25716</v>
      </c>
      <c r="AN173" s="1">
        <v>51407</v>
      </c>
      <c r="AO173" s="1">
        <v>58556</v>
      </c>
      <c r="AP173" s="1">
        <v>0.9007142857142858</v>
      </c>
      <c r="AQ173" s="1">
        <v>0.9007142857142858</v>
      </c>
      <c r="AR173" s="1">
        <v>0.9007142857142858</v>
      </c>
      <c r="AS173" s="1">
        <v>0.43684210526315792</v>
      </c>
      <c r="AT173" s="1">
        <v>0.49473684210526314</v>
      </c>
      <c r="AU173" s="1">
        <v>0.67894736842105263</v>
      </c>
      <c r="AV173" s="1">
        <v>166</v>
      </c>
      <c r="AW173" s="1">
        <v>188</v>
      </c>
      <c r="AX173" s="1">
        <v>258</v>
      </c>
      <c r="AY173" s="1">
        <v>50</v>
      </c>
      <c r="AZ173" s="1">
        <v>92</v>
      </c>
      <c r="BA173" s="1">
        <v>130</v>
      </c>
      <c r="BB173" s="1">
        <v>25738369.999999996</v>
      </c>
      <c r="BC173" s="1">
        <v>49117180</v>
      </c>
      <c r="BD173" s="1">
        <v>55622769.999999993</v>
      </c>
      <c r="BE173" s="1">
        <v>1400</v>
      </c>
      <c r="BF173" s="1">
        <v>2200</v>
      </c>
      <c r="BG173" s="1">
        <v>1900</v>
      </c>
      <c r="BH173" s="1">
        <v>12.049523423130546</v>
      </c>
      <c r="BI173" s="1">
        <v>636.37945242669389</v>
      </c>
      <c r="BJ173" s="1">
        <v>6.2</v>
      </c>
      <c r="BK173" s="1">
        <v>5.71</v>
      </c>
      <c r="BL173" s="1">
        <v>6.18</v>
      </c>
      <c r="BM173" s="1">
        <v>1.17</v>
      </c>
      <c r="BN173" s="1">
        <v>1.51</v>
      </c>
      <c r="BO173" s="1">
        <v>1.67</v>
      </c>
      <c r="BP173" s="1">
        <v>9.3000000000000007</v>
      </c>
      <c r="BQ173" s="1">
        <v>8.56</v>
      </c>
      <c r="BR173" s="1">
        <v>8.8000000000000007</v>
      </c>
      <c r="BS173" s="1">
        <v>52.3</v>
      </c>
      <c r="BT173" s="1">
        <v>125.2</v>
      </c>
      <c r="BU173" s="1">
        <v>127.3</v>
      </c>
      <c r="BV173" s="1">
        <v>12.049523423130546</v>
      </c>
      <c r="BW173" s="1">
        <v>3.5968536523604886</v>
      </c>
      <c r="BX173" s="1">
        <v>38</v>
      </c>
      <c r="BY173" s="1">
        <v>42</v>
      </c>
      <c r="BZ173" s="1">
        <v>0.2930000000000002</v>
      </c>
      <c r="CA173" s="1">
        <v>0.35600000000000026</v>
      </c>
      <c r="CB173" s="1">
        <v>0.34200000000000025</v>
      </c>
    </row>
    <row r="174" spans="1:80">
      <c r="A174" s="1">
        <v>173</v>
      </c>
      <c r="B174" s="1" t="b">
        <v>0</v>
      </c>
      <c r="C174" s="1" t="s">
        <v>52</v>
      </c>
      <c r="D174" s="1">
        <v>0.63078999999999996</v>
      </c>
      <c r="E174" s="1">
        <v>0.37098999999999999</v>
      </c>
      <c r="F174" s="1">
        <v>0.77459999999999996</v>
      </c>
      <c r="G174" s="1">
        <v>5</v>
      </c>
      <c r="H174" s="1">
        <v>9</v>
      </c>
      <c r="I174" s="1">
        <v>12</v>
      </c>
      <c r="J174" s="1">
        <v>447.06094882436446</v>
      </c>
      <c r="K174" s="1">
        <v>524.91028024464231</v>
      </c>
      <c r="L174" s="1">
        <v>592.82291055287965</v>
      </c>
      <c r="M174" s="1">
        <v>4.6184746332476987</v>
      </c>
      <c r="N174" s="1">
        <v>4.5763663091804778</v>
      </c>
      <c r="O174" s="1">
        <v>4.5665885686767789</v>
      </c>
      <c r="P174" s="1">
        <v>4.4429463251770106E-4</v>
      </c>
      <c r="Q174" s="1">
        <v>2.7001289204289309E-4</v>
      </c>
      <c r="R174" s="1">
        <v>2.0222572231914761E-4</v>
      </c>
      <c r="S174" s="1">
        <v>0.73837307369489225</v>
      </c>
      <c r="T174" s="1">
        <v>0.7810779782249081</v>
      </c>
      <c r="U174" s="1">
        <v>0.74744418201817298</v>
      </c>
      <c r="V174" s="1">
        <v>8</v>
      </c>
      <c r="W174" s="1">
        <v>9.8000000000000007</v>
      </c>
      <c r="X174" s="1">
        <v>11.5</v>
      </c>
      <c r="Y174" s="1">
        <v>0.30500000000000022</v>
      </c>
      <c r="Z174" s="1">
        <v>0.33500000000000024</v>
      </c>
      <c r="AA174" s="1">
        <v>0.34300000000000025</v>
      </c>
      <c r="AB174" s="1">
        <v>149</v>
      </c>
      <c r="AC174" s="1">
        <v>1.7418860657066163E-4</v>
      </c>
      <c r="AD174" s="1">
        <v>8585933.0992014147</v>
      </c>
      <c r="AE174" s="1">
        <v>11.484399988375863</v>
      </c>
      <c r="AF174" s="1">
        <v>3.7684574496628018</v>
      </c>
      <c r="AG174" s="1">
        <v>2.1187318106728964E-4</v>
      </c>
      <c r="AH174" s="1">
        <v>10443444</v>
      </c>
      <c r="AI174" s="1">
        <v>79117</v>
      </c>
      <c r="AJ174" s="1">
        <v>9.2145741445380722E-2</v>
      </c>
      <c r="AK174" s="1">
        <v>623014.19809276192</v>
      </c>
      <c r="AL174" s="1">
        <v>2670382.3731929325</v>
      </c>
      <c r="AM174" s="1">
        <v>31390</v>
      </c>
      <c r="AN174" s="1">
        <v>39355</v>
      </c>
      <c r="AO174" s="1">
        <v>58348</v>
      </c>
      <c r="AP174" s="1">
        <v>0.9007142857142858</v>
      </c>
      <c r="AQ174" s="1">
        <v>0.9007142857142858</v>
      </c>
      <c r="AR174" s="1">
        <v>0.9007142857142858</v>
      </c>
      <c r="AS174" s="1">
        <v>0.45263157894736844</v>
      </c>
      <c r="AT174" s="1">
        <v>0.55263157894736847</v>
      </c>
      <c r="AU174" s="1">
        <v>0.64736842105263159</v>
      </c>
      <c r="AV174" s="1">
        <v>172</v>
      </c>
      <c r="AW174" s="1">
        <v>210</v>
      </c>
      <c r="AX174" s="1">
        <v>246</v>
      </c>
      <c r="AY174" s="1">
        <v>60</v>
      </c>
      <c r="AZ174" s="1">
        <v>80</v>
      </c>
      <c r="BA174" s="1">
        <v>133</v>
      </c>
      <c r="BB174" s="1">
        <v>30901709.999999989</v>
      </c>
      <c r="BC174" s="1">
        <v>38149859.999999993</v>
      </c>
      <c r="BD174" s="1">
        <v>55433490</v>
      </c>
      <c r="BE174" s="1">
        <v>1600</v>
      </c>
      <c r="BF174" s="1">
        <v>1800</v>
      </c>
      <c r="BG174" s="1">
        <v>1950</v>
      </c>
      <c r="BH174" s="1">
        <v>11.103149596096676</v>
      </c>
      <c r="BI174" s="1">
        <v>677.99147879148359</v>
      </c>
      <c r="BJ174" s="1">
        <v>5.9</v>
      </c>
      <c r="BK174" s="1">
        <v>5.5</v>
      </c>
      <c r="BL174" s="1">
        <v>6.2</v>
      </c>
      <c r="BM174" s="1">
        <v>1.47</v>
      </c>
      <c r="BN174" s="1">
        <v>1.39</v>
      </c>
      <c r="BO174" s="1">
        <v>1.7</v>
      </c>
      <c r="BP174" s="1">
        <v>9.34</v>
      </c>
      <c r="BQ174" s="1">
        <v>8.9</v>
      </c>
      <c r="BR174" s="1">
        <v>8.82</v>
      </c>
      <c r="BS174" s="1">
        <v>70</v>
      </c>
      <c r="BT174" s="1">
        <v>79.2</v>
      </c>
      <c r="BU174" s="1">
        <v>114</v>
      </c>
      <c r="BV174" s="1">
        <v>11.103149596096676</v>
      </c>
      <c r="BW174" s="1">
        <v>3.7684574496628018</v>
      </c>
      <c r="BX174" s="1">
        <v>53</v>
      </c>
      <c r="BY174" s="1">
        <v>20</v>
      </c>
      <c r="BZ174" s="1">
        <v>0.30500000000000022</v>
      </c>
      <c r="CA174" s="1">
        <v>0.33500000000000024</v>
      </c>
      <c r="CB174" s="1">
        <v>0.34300000000000025</v>
      </c>
    </row>
    <row r="175" spans="1:80">
      <c r="A175" s="1">
        <v>174</v>
      </c>
      <c r="B175" s="1" t="b">
        <v>0</v>
      </c>
      <c r="C175" s="1" t="s">
        <v>52</v>
      </c>
      <c r="D175" s="1">
        <v>0.77998999999999996</v>
      </c>
      <c r="E175" s="1">
        <v>0.75573000000000001</v>
      </c>
      <c r="F175" s="1">
        <v>0.40054000000000001</v>
      </c>
      <c r="G175" s="1">
        <v>6</v>
      </c>
      <c r="H175" s="1">
        <v>19</v>
      </c>
      <c r="I175" s="1">
        <v>7</v>
      </c>
      <c r="J175" s="1">
        <v>432.85668818793226</v>
      </c>
      <c r="K175" s="1">
        <v>550.72879703918409</v>
      </c>
      <c r="L175" s="1">
        <v>651.32648803816312</v>
      </c>
      <c r="M175" s="1">
        <v>4.6110200212233927</v>
      </c>
      <c r="N175" s="1">
        <v>4.573642357025137</v>
      </c>
      <c r="O175" s="1">
        <v>4.560264892130526</v>
      </c>
      <c r="P175" s="1">
        <v>6.4432661588074589E-4</v>
      </c>
      <c r="Q175" s="1">
        <v>3.0384013921362087E-4</v>
      </c>
      <c r="R175" s="1">
        <v>2.1033877785267649E-4</v>
      </c>
      <c r="S175" s="1">
        <v>0.74558671870349269</v>
      </c>
      <c r="T175" s="1">
        <v>0.74497502949761929</v>
      </c>
      <c r="U175" s="1">
        <v>0.78704451868619851</v>
      </c>
      <c r="V175" s="1">
        <v>7.7</v>
      </c>
      <c r="W175" s="1">
        <v>10.45</v>
      </c>
      <c r="X175" s="1">
        <v>12.95</v>
      </c>
      <c r="Y175" s="1">
        <v>0.31000000000000022</v>
      </c>
      <c r="Z175" s="1">
        <v>0.33800000000000024</v>
      </c>
      <c r="AA175" s="1">
        <v>0.34800000000000025</v>
      </c>
      <c r="AB175" s="1">
        <v>129</v>
      </c>
      <c r="AC175" s="1">
        <v>1.9184887441860612E-4</v>
      </c>
      <c r="AD175" s="1">
        <v>8645717.1418549232</v>
      </c>
      <c r="AE175" s="1">
        <v>13.0207831067908</v>
      </c>
      <c r="AF175" s="1">
        <v>4.6707628214460408</v>
      </c>
      <c r="AG175" s="1">
        <v>2.3855650263306653E-4</v>
      </c>
      <c r="AH175" s="1">
        <v>10750608</v>
      </c>
      <c r="AI175" s="1">
        <v>81444</v>
      </c>
      <c r="AJ175" s="1">
        <v>0.10532233377113123</v>
      </c>
      <c r="AK175" s="1">
        <v>553328.0314854153</v>
      </c>
      <c r="AL175" s="1">
        <v>2790568.3845845656</v>
      </c>
      <c r="AM175" s="1">
        <v>32344</v>
      </c>
      <c r="AN175" s="1">
        <v>42056</v>
      </c>
      <c r="AO175" s="1">
        <v>68601</v>
      </c>
      <c r="AP175" s="1">
        <v>0.9007142857142858</v>
      </c>
      <c r="AQ175" s="1">
        <v>0.9007142857142858</v>
      </c>
      <c r="AR175" s="1">
        <v>0.9007142857142858</v>
      </c>
      <c r="AS175" s="1">
        <v>0.43421052631578949</v>
      </c>
      <c r="AT175" s="1">
        <v>0.58684210526315794</v>
      </c>
      <c r="AU175" s="1">
        <v>0.72368421052631582</v>
      </c>
      <c r="AV175" s="1">
        <v>165</v>
      </c>
      <c r="AW175" s="1">
        <v>223</v>
      </c>
      <c r="AX175" s="1">
        <v>275</v>
      </c>
      <c r="AY175" s="1">
        <v>60</v>
      </c>
      <c r="AZ175" s="1">
        <v>95</v>
      </c>
      <c r="BA175" s="1">
        <v>174</v>
      </c>
      <c r="BB175" s="1">
        <v>31769849.999999996</v>
      </c>
      <c r="BC175" s="1">
        <v>40607769.999999993</v>
      </c>
      <c r="BD175" s="1">
        <v>64763719.999999993</v>
      </c>
      <c r="BE175" s="1">
        <v>1600</v>
      </c>
      <c r="BF175" s="1">
        <v>1600</v>
      </c>
      <c r="BG175" s="1">
        <v>1600</v>
      </c>
      <c r="BH175" s="1">
        <v>12.489746178584431</v>
      </c>
      <c r="BI175" s="1">
        <v>768.28516322295309</v>
      </c>
      <c r="BJ175" s="1">
        <v>5.5</v>
      </c>
      <c r="BK175" s="1">
        <v>6.01</v>
      </c>
      <c r="BL175" s="1">
        <v>5.6</v>
      </c>
      <c r="BM175" s="1">
        <v>1.44</v>
      </c>
      <c r="BN175" s="1">
        <v>1.59</v>
      </c>
      <c r="BO175" s="1">
        <v>1.62</v>
      </c>
      <c r="BP175" s="1">
        <v>9.34</v>
      </c>
      <c r="BQ175" s="1">
        <v>9.6199999999999992</v>
      </c>
      <c r="BR175" s="1">
        <v>9</v>
      </c>
      <c r="BS175" s="1">
        <v>70</v>
      </c>
      <c r="BT175" s="1">
        <v>91.3</v>
      </c>
      <c r="BU175" s="1">
        <v>128</v>
      </c>
      <c r="BV175" s="1">
        <v>12.489746178584431</v>
      </c>
      <c r="BW175" s="1">
        <v>4.6707628214460408</v>
      </c>
      <c r="BX175" s="1">
        <v>79</v>
      </c>
      <c r="BY175" s="1">
        <v>35</v>
      </c>
      <c r="BZ175" s="1">
        <v>0.31000000000000022</v>
      </c>
      <c r="CA175" s="1">
        <v>0.33800000000000024</v>
      </c>
      <c r="CB175" s="1">
        <v>0.34800000000000025</v>
      </c>
    </row>
    <row r="176" spans="1:80">
      <c r="A176" s="1">
        <v>175</v>
      </c>
      <c r="B176" s="1" t="b">
        <v>0</v>
      </c>
      <c r="C176" s="1" t="s">
        <v>52</v>
      </c>
      <c r="D176" s="1">
        <v>0.42888999999999999</v>
      </c>
      <c r="E176" s="1">
        <v>0.48608000000000001</v>
      </c>
      <c r="F176" s="1">
        <v>0</v>
      </c>
      <c r="G176" s="1" t="s">
        <v>182</v>
      </c>
      <c r="H176" s="1" t="s">
        <v>182</v>
      </c>
      <c r="I176" s="1" t="s">
        <v>182</v>
      </c>
      <c r="J176" s="1" t="s">
        <v>182</v>
      </c>
      <c r="K176" s="1" t="s">
        <v>182</v>
      </c>
      <c r="L176" s="1" t="s">
        <v>182</v>
      </c>
      <c r="M176" s="1" t="s">
        <v>182</v>
      </c>
      <c r="N176" s="1" t="s">
        <v>182</v>
      </c>
      <c r="O176" s="1" t="s">
        <v>182</v>
      </c>
      <c r="P176" s="1" t="s">
        <v>182</v>
      </c>
      <c r="Q176" s="1" t="s">
        <v>182</v>
      </c>
      <c r="R176" s="1" t="s">
        <v>182</v>
      </c>
      <c r="S176" s="1" t="s">
        <v>182</v>
      </c>
      <c r="T176" s="1" t="s">
        <v>182</v>
      </c>
      <c r="U176" s="1" t="s">
        <v>182</v>
      </c>
      <c r="V176" s="1" t="s">
        <v>182</v>
      </c>
      <c r="W176" s="1" t="s">
        <v>182</v>
      </c>
      <c r="X176" s="1" t="s">
        <v>182</v>
      </c>
      <c r="Y176" s="1" t="s">
        <v>182</v>
      </c>
      <c r="Z176" s="1" t="s">
        <v>182</v>
      </c>
      <c r="AA176" s="1" t="s">
        <v>182</v>
      </c>
      <c r="AB176" s="1" t="s">
        <v>182</v>
      </c>
      <c r="AC176" s="1" t="s">
        <v>182</v>
      </c>
      <c r="AD176" s="1" t="s">
        <v>182</v>
      </c>
      <c r="AE176" s="1" t="s">
        <v>182</v>
      </c>
      <c r="AF176" s="1" t="s">
        <v>182</v>
      </c>
      <c r="AG176" s="1" t="s">
        <v>182</v>
      </c>
      <c r="AH176" s="1" t="s">
        <v>182</v>
      </c>
      <c r="AI176" s="1" t="s">
        <v>182</v>
      </c>
      <c r="AJ176" s="1" t="s">
        <v>182</v>
      </c>
      <c r="AK176" s="1" t="s">
        <v>182</v>
      </c>
      <c r="AL176" s="1" t="s">
        <v>182</v>
      </c>
      <c r="AM176" s="1" t="s">
        <v>182</v>
      </c>
      <c r="AN176" s="1" t="s">
        <v>182</v>
      </c>
      <c r="AO176" s="1" t="s">
        <v>182</v>
      </c>
      <c r="AP176" s="1" t="s">
        <v>182</v>
      </c>
      <c r="AQ176" s="1" t="s">
        <v>182</v>
      </c>
      <c r="AR176" s="1" t="s">
        <v>182</v>
      </c>
      <c r="AS176" s="1" t="s">
        <v>182</v>
      </c>
      <c r="AT176" s="1" t="s">
        <v>182</v>
      </c>
      <c r="AU176" s="1" t="s">
        <v>182</v>
      </c>
      <c r="AV176" s="1" t="s">
        <v>182</v>
      </c>
      <c r="AW176" s="1" t="s">
        <v>182</v>
      </c>
      <c r="AX176" s="1" t="s">
        <v>182</v>
      </c>
      <c r="AY176" s="1" t="s">
        <v>182</v>
      </c>
      <c r="AZ176" s="1" t="s">
        <v>182</v>
      </c>
      <c r="BA176" s="1" t="s">
        <v>182</v>
      </c>
      <c r="BB176" s="1" t="s">
        <v>182</v>
      </c>
      <c r="BC176" s="1" t="s">
        <v>182</v>
      </c>
      <c r="BD176" s="1" t="s">
        <v>182</v>
      </c>
      <c r="BE176" s="1" t="s">
        <v>182</v>
      </c>
      <c r="BF176" s="1" t="s">
        <v>182</v>
      </c>
      <c r="BG176" s="1" t="s">
        <v>182</v>
      </c>
      <c r="BH176" s="1" t="s">
        <v>182</v>
      </c>
      <c r="BI176" s="1" t="s">
        <v>182</v>
      </c>
      <c r="BJ176" s="1" t="s">
        <v>182</v>
      </c>
      <c r="BK176" s="1" t="s">
        <v>182</v>
      </c>
      <c r="BL176" s="1" t="s">
        <v>182</v>
      </c>
      <c r="BM176" s="1" t="s">
        <v>182</v>
      </c>
      <c r="BN176" s="1" t="s">
        <v>182</v>
      </c>
      <c r="BO176" s="1" t="s">
        <v>182</v>
      </c>
      <c r="BP176" s="1" t="s">
        <v>182</v>
      </c>
      <c r="BQ176" s="1" t="s">
        <v>182</v>
      </c>
      <c r="BR176" s="1" t="s">
        <v>182</v>
      </c>
      <c r="BS176" s="1" t="s">
        <v>182</v>
      </c>
      <c r="BT176" s="1" t="s">
        <v>182</v>
      </c>
      <c r="BU176" s="1" t="s">
        <v>182</v>
      </c>
      <c r="BV176" s="1" t="s">
        <v>182</v>
      </c>
      <c r="BW176" s="1" t="s">
        <v>182</v>
      </c>
      <c r="BX176" s="1" t="s">
        <v>182</v>
      </c>
      <c r="BY176" s="1" t="s">
        <v>182</v>
      </c>
      <c r="BZ176" s="1" t="s">
        <v>182</v>
      </c>
      <c r="CA176" s="1" t="s">
        <v>182</v>
      </c>
      <c r="CB176" s="1" t="s">
        <v>182</v>
      </c>
    </row>
    <row r="177" spans="1:80">
      <c r="A177" s="1">
        <v>176</v>
      </c>
      <c r="B177" s="1" t="b">
        <v>0</v>
      </c>
      <c r="C177" s="1" t="s">
        <v>52</v>
      </c>
      <c r="D177" s="1">
        <v>0.28161999999999998</v>
      </c>
      <c r="E177" s="1">
        <v>0.64717000000000002</v>
      </c>
      <c r="F177" s="1">
        <v>0.47373999999999999</v>
      </c>
      <c r="G177" s="1">
        <v>2</v>
      </c>
      <c r="H177" s="1">
        <v>16</v>
      </c>
      <c r="I177" s="1">
        <v>8</v>
      </c>
      <c r="J177" s="1">
        <v>442.8077006846824</v>
      </c>
      <c r="K177" s="1">
        <v>558.73099906932555</v>
      </c>
      <c r="L177" s="1">
        <v>558.73099906932555</v>
      </c>
      <c r="M177" s="1">
        <v>4.6466199198699849</v>
      </c>
      <c r="N177" s="1">
        <v>4.5457176524878617</v>
      </c>
      <c r="O177" s="1">
        <v>4.5644184627972111</v>
      </c>
      <c r="P177" s="1">
        <v>5.491526097858309E-4</v>
      </c>
      <c r="Q177" s="1">
        <v>2.2797707492490385E-4</v>
      </c>
      <c r="R177" s="1">
        <v>2.4197182358239792E-4</v>
      </c>
      <c r="S177" s="1">
        <v>0.75732972713742641</v>
      </c>
      <c r="T177" s="1">
        <v>0.73483883595246857</v>
      </c>
      <c r="U177" s="1">
        <v>0.76889819668306181</v>
      </c>
      <c r="V177" s="1">
        <v>7.9</v>
      </c>
      <c r="W177" s="1">
        <v>10.65</v>
      </c>
      <c r="X177" s="1">
        <v>10.65</v>
      </c>
      <c r="Y177" s="1">
        <v>0.2840000000000002</v>
      </c>
      <c r="Z177" s="1">
        <v>0.35800000000000026</v>
      </c>
      <c r="AA177" s="1">
        <v>0.34500000000000025</v>
      </c>
      <c r="AB177" s="1">
        <v>143</v>
      </c>
      <c r="AC177" s="1">
        <v>1.8207238466108177E-4</v>
      </c>
      <c r="AD177" s="1">
        <v>8461318.2835243773</v>
      </c>
      <c r="AE177" s="1">
        <v>11.903892509141528</v>
      </c>
      <c r="AF177" s="1">
        <v>4.0774281811630333</v>
      </c>
      <c r="AG177" s="1">
        <v>2.228466664727121E-4</v>
      </c>
      <c r="AH177" s="1">
        <v>10356192</v>
      </c>
      <c r="AI177" s="1">
        <v>78456</v>
      </c>
      <c r="AJ177" s="1">
        <v>9.6713432186053896E-2</v>
      </c>
      <c r="AK177" s="1">
        <v>592335.53765617392</v>
      </c>
      <c r="AL177" s="1">
        <v>2642476.7572416933</v>
      </c>
      <c r="AM177" s="1">
        <v>24224</v>
      </c>
      <c r="AN177" s="1">
        <v>50213</v>
      </c>
      <c r="AO177" s="1">
        <v>56656</v>
      </c>
      <c r="AP177" s="1">
        <v>0.9007142857142858</v>
      </c>
      <c r="AQ177" s="1">
        <v>0.9007142857142858</v>
      </c>
      <c r="AR177" s="1">
        <v>0.9007142857142858</v>
      </c>
      <c r="AS177" s="1">
        <v>0.44736842105263158</v>
      </c>
      <c r="AT177" s="1">
        <v>0.6</v>
      </c>
      <c r="AU177" s="1">
        <v>0.6</v>
      </c>
      <c r="AV177" s="1">
        <v>170</v>
      </c>
      <c r="AW177" s="1">
        <v>228</v>
      </c>
      <c r="AX177" s="1">
        <v>228</v>
      </c>
      <c r="AY177" s="1">
        <v>50</v>
      </c>
      <c r="AZ177" s="1">
        <v>110</v>
      </c>
      <c r="BA177" s="1">
        <v>120</v>
      </c>
      <c r="BB177" s="1">
        <v>24380649.999999996</v>
      </c>
      <c r="BC177" s="1">
        <v>48030640</v>
      </c>
      <c r="BD177" s="1">
        <v>53893770</v>
      </c>
      <c r="BE177" s="1">
        <v>1400</v>
      </c>
      <c r="BF177" s="1">
        <v>1900</v>
      </c>
      <c r="BG177" s="1">
        <v>1900</v>
      </c>
      <c r="BH177" s="1">
        <v>11.769494450182304</v>
      </c>
      <c r="BI177" s="1">
        <v>691.62890651360226</v>
      </c>
      <c r="BJ177" s="1">
        <v>6.2</v>
      </c>
      <c r="BK177" s="1">
        <v>6.35</v>
      </c>
      <c r="BL177" s="1">
        <v>5.05</v>
      </c>
      <c r="BM177" s="1">
        <v>1.17</v>
      </c>
      <c r="BN177" s="1">
        <v>1.54</v>
      </c>
      <c r="BO177" s="1">
        <v>1.57</v>
      </c>
      <c r="BP177" s="1">
        <v>9.3000000000000007</v>
      </c>
      <c r="BQ177" s="1">
        <v>9.02</v>
      </c>
      <c r="BR177" s="1">
        <v>8.9700000000000006</v>
      </c>
      <c r="BS177" s="1">
        <v>48.3</v>
      </c>
      <c r="BT177" s="1">
        <v>106.1</v>
      </c>
      <c r="BU177" s="1">
        <v>115.2</v>
      </c>
      <c r="BV177" s="1">
        <v>11.769494450182304</v>
      </c>
      <c r="BW177" s="1">
        <v>4.0774281811630333</v>
      </c>
      <c r="BX177" s="1">
        <v>10</v>
      </c>
      <c r="BY177" s="1">
        <v>60</v>
      </c>
      <c r="BZ177" s="1">
        <v>0.2840000000000002</v>
      </c>
      <c r="CA177" s="1">
        <v>0.35800000000000026</v>
      </c>
      <c r="CB177" s="1">
        <v>0.34500000000000025</v>
      </c>
    </row>
    <row r="178" spans="1:80">
      <c r="A178" s="1">
        <v>177</v>
      </c>
      <c r="B178" s="1" t="b">
        <v>0</v>
      </c>
      <c r="C178" s="1" t="s">
        <v>52</v>
      </c>
      <c r="D178" s="1">
        <v>0.74807000000000001</v>
      </c>
      <c r="E178" s="1">
        <v>0.85404000000000002</v>
      </c>
      <c r="F178" s="1">
        <v>0.52700000000000002</v>
      </c>
      <c r="G178" s="1">
        <v>6</v>
      </c>
      <c r="H178" s="1">
        <v>21</v>
      </c>
      <c r="I178" s="1">
        <v>8</v>
      </c>
      <c r="J178" s="1">
        <v>434.18790959551683</v>
      </c>
      <c r="K178" s="1">
        <v>554.95979538844119</v>
      </c>
      <c r="L178" s="1">
        <v>562.54742792829427</v>
      </c>
      <c r="M178" s="1">
        <v>4.6110200212233927</v>
      </c>
      <c r="N178" s="1">
        <v>4.5764775028929776</v>
      </c>
      <c r="O178" s="1">
        <v>4.5644184627972111</v>
      </c>
      <c r="P178" s="1">
        <v>5.3142147330891498E-4</v>
      </c>
      <c r="Q178" s="1">
        <v>2.3173275269898795E-4</v>
      </c>
      <c r="R178" s="1">
        <v>2.3912915591053435E-4</v>
      </c>
      <c r="S178" s="1">
        <v>0.74201342577630314</v>
      </c>
      <c r="T178" s="1">
        <v>0.72640877914097102</v>
      </c>
      <c r="U178" s="1">
        <v>0.76911178766330546</v>
      </c>
      <c r="V178" s="1">
        <v>7.7</v>
      </c>
      <c r="W178" s="1">
        <v>10.55</v>
      </c>
      <c r="X178" s="1">
        <v>10.75</v>
      </c>
      <c r="Y178" s="1">
        <v>0.31000000000000022</v>
      </c>
      <c r="Z178" s="1">
        <v>0.33500000000000024</v>
      </c>
      <c r="AA178" s="1">
        <v>0.34500000000000025</v>
      </c>
      <c r="AB178" s="1">
        <v>143</v>
      </c>
      <c r="AC178" s="1">
        <v>1.8103703475906389E-4</v>
      </c>
      <c r="AD178" s="1">
        <v>8246993.5199996429</v>
      </c>
      <c r="AE178" s="1">
        <v>11.671910223503746</v>
      </c>
      <c r="AF178" s="1">
        <v>4.3145338480277928</v>
      </c>
      <c r="AG178" s="1">
        <v>2.2418237323934182E-4</v>
      </c>
      <c r="AH178" s="1">
        <v>10212444</v>
      </c>
      <c r="AI178" s="1">
        <v>77367</v>
      </c>
      <c r="AJ178" s="1">
        <v>9.6816802611332339E-2</v>
      </c>
      <c r="AK178" s="1">
        <v>588806.32804736181</v>
      </c>
      <c r="AL178" s="1">
        <v>2593041.038675352</v>
      </c>
      <c r="AM178" s="1">
        <v>32344</v>
      </c>
      <c r="AN178" s="1">
        <v>41380</v>
      </c>
      <c r="AO178" s="1">
        <v>56656</v>
      </c>
      <c r="AP178" s="1">
        <v>0.9007142857142858</v>
      </c>
      <c r="AQ178" s="1">
        <v>0.9007142857142858</v>
      </c>
      <c r="AR178" s="1">
        <v>0.9007142857142858</v>
      </c>
      <c r="AS178" s="1">
        <v>0.43684210526315792</v>
      </c>
      <c r="AT178" s="1">
        <v>0.59473684210526312</v>
      </c>
      <c r="AU178" s="1">
        <v>0.60526315789473684</v>
      </c>
      <c r="AV178" s="1">
        <v>166</v>
      </c>
      <c r="AW178" s="1">
        <v>226</v>
      </c>
      <c r="AX178" s="1">
        <v>230</v>
      </c>
      <c r="AY178" s="1">
        <v>60</v>
      </c>
      <c r="AZ178" s="1">
        <v>100</v>
      </c>
      <c r="BA178" s="1">
        <v>120</v>
      </c>
      <c r="BB178" s="1">
        <v>31769849.999999996</v>
      </c>
      <c r="BC178" s="1">
        <v>39992609.999999993</v>
      </c>
      <c r="BD178" s="1">
        <v>53893770</v>
      </c>
      <c r="BE178" s="1">
        <v>1600</v>
      </c>
      <c r="BF178" s="1">
        <v>1000</v>
      </c>
      <c r="BG178" s="1">
        <v>1900</v>
      </c>
      <c r="BH178" s="1">
        <v>11.317537857684936</v>
      </c>
      <c r="BI178" s="1">
        <v>717.38942520013029</v>
      </c>
      <c r="BJ178" s="1">
        <v>5.5</v>
      </c>
      <c r="BK178" s="1">
        <v>6</v>
      </c>
      <c r="BL178" s="1">
        <v>5.05</v>
      </c>
      <c r="BM178" s="1">
        <v>1.44</v>
      </c>
      <c r="BN178" s="1">
        <v>1.45</v>
      </c>
      <c r="BO178" s="1">
        <v>1.57</v>
      </c>
      <c r="BP178" s="1">
        <v>9.34</v>
      </c>
      <c r="BQ178" s="1">
        <v>8.58</v>
      </c>
      <c r="BR178" s="1">
        <v>8.9700000000000006</v>
      </c>
      <c r="BS178" s="1">
        <v>70</v>
      </c>
      <c r="BT178" s="1">
        <v>96</v>
      </c>
      <c r="BU178" s="1">
        <v>115.2</v>
      </c>
      <c r="BV178" s="1">
        <v>11.317537857684936</v>
      </c>
      <c r="BW178" s="1">
        <v>4.3145338480277928</v>
      </c>
      <c r="BX178" s="1">
        <v>20</v>
      </c>
      <c r="BY178" s="1">
        <v>40</v>
      </c>
      <c r="BZ178" s="1">
        <v>0.31000000000000022</v>
      </c>
      <c r="CA178" s="1">
        <v>0.33500000000000024</v>
      </c>
      <c r="CB178" s="1">
        <v>0.34500000000000025</v>
      </c>
    </row>
    <row r="179" spans="1:80">
      <c r="A179" s="1">
        <v>178</v>
      </c>
      <c r="B179" s="1" t="b">
        <v>0</v>
      </c>
      <c r="C179" s="1" t="s">
        <v>52</v>
      </c>
      <c r="D179" s="1">
        <v>0.99002999999999997</v>
      </c>
      <c r="E179" s="1">
        <v>0.86265000000000003</v>
      </c>
      <c r="F179" s="1">
        <v>0.51697000000000004</v>
      </c>
      <c r="G179" s="1">
        <v>7</v>
      </c>
      <c r="H179" s="1">
        <v>21</v>
      </c>
      <c r="I179" s="1">
        <v>8</v>
      </c>
      <c r="J179" s="1">
        <v>459.55923147146609</v>
      </c>
      <c r="K179" s="1">
        <v>554.95979538844119</v>
      </c>
      <c r="L179" s="1">
        <v>562.54742792829427</v>
      </c>
      <c r="M179" s="1">
        <v>4.6122758194035134</v>
      </c>
      <c r="N179" s="1">
        <v>4.5764775028929776</v>
      </c>
      <c r="O179" s="1">
        <v>4.5644184627972111</v>
      </c>
      <c r="P179" s="1">
        <v>4.6957315566292199E-4</v>
      </c>
      <c r="Q179" s="1">
        <v>2.3173275269898795E-4</v>
      </c>
      <c r="R179" s="1">
        <v>2.3912915591053435E-4</v>
      </c>
      <c r="S179" s="1">
        <v>0.77169351502601824</v>
      </c>
      <c r="T179" s="1">
        <v>0.72640877914097102</v>
      </c>
      <c r="U179" s="1">
        <v>0.76911178766330546</v>
      </c>
      <c r="V179" s="1">
        <v>8.25</v>
      </c>
      <c r="W179" s="1">
        <v>10.55</v>
      </c>
      <c r="X179" s="1">
        <v>10.75</v>
      </c>
      <c r="Y179" s="1">
        <v>0.30900000000000022</v>
      </c>
      <c r="Z179" s="1">
        <v>0.33500000000000024</v>
      </c>
      <c r="AA179" s="1">
        <v>0.34500000000000025</v>
      </c>
      <c r="AB179" s="1">
        <v>146</v>
      </c>
      <c r="AC179" s="1">
        <v>1.7643601401724586E-4</v>
      </c>
      <c r="AD179" s="1">
        <v>8376083.2235948099</v>
      </c>
      <c r="AE179" s="1">
        <v>11.506421684146371</v>
      </c>
      <c r="AF179" s="1">
        <v>4.1161775559940574</v>
      </c>
      <c r="AG179" s="1">
        <v>2.1759778957718644E-4</v>
      </c>
      <c r="AH179" s="1">
        <v>10330188</v>
      </c>
      <c r="AI179" s="1">
        <v>78259</v>
      </c>
      <c r="AJ179" s="1">
        <v>9.4427234902583368E-2</v>
      </c>
      <c r="AK179" s="1">
        <v>606623.80926060304</v>
      </c>
      <c r="AL179" s="1">
        <v>2635611.822913493</v>
      </c>
      <c r="AM179" s="1">
        <v>31847</v>
      </c>
      <c r="AN179" s="1">
        <v>41380</v>
      </c>
      <c r="AO179" s="1">
        <v>56656</v>
      </c>
      <c r="AP179" s="1">
        <v>0.9007142857142858</v>
      </c>
      <c r="AQ179" s="1">
        <v>0.9007142857142858</v>
      </c>
      <c r="AR179" s="1">
        <v>0.9007142857142858</v>
      </c>
      <c r="AS179" s="1">
        <v>0.46842105263157896</v>
      </c>
      <c r="AT179" s="1">
        <v>0.59473684210526312</v>
      </c>
      <c r="AU179" s="1">
        <v>0.60526315789473684</v>
      </c>
      <c r="AV179" s="1">
        <v>178</v>
      </c>
      <c r="AW179" s="1">
        <v>226</v>
      </c>
      <c r="AX179" s="1">
        <v>230</v>
      </c>
      <c r="AY179" s="1">
        <v>60</v>
      </c>
      <c r="AZ179" s="1">
        <v>100</v>
      </c>
      <c r="BA179" s="1">
        <v>120</v>
      </c>
      <c r="BB179" s="1">
        <v>31317579.999999996</v>
      </c>
      <c r="BC179" s="1">
        <v>39992609.999999993</v>
      </c>
      <c r="BD179" s="1">
        <v>53893770</v>
      </c>
      <c r="BE179" s="1">
        <v>1600</v>
      </c>
      <c r="BF179" s="1">
        <v>1000</v>
      </c>
      <c r="BG179" s="1">
        <v>1900</v>
      </c>
      <c r="BH179" s="1">
        <v>11.270252363847053</v>
      </c>
      <c r="BI179" s="1">
        <v>713.24824338789438</v>
      </c>
      <c r="BJ179" s="1">
        <v>5.8</v>
      </c>
      <c r="BK179" s="1">
        <v>6</v>
      </c>
      <c r="BL179" s="1">
        <v>5.05</v>
      </c>
      <c r="BM179" s="1">
        <v>1.4</v>
      </c>
      <c r="BN179" s="1">
        <v>1.45</v>
      </c>
      <c r="BO179" s="1">
        <v>1.57</v>
      </c>
      <c r="BP179" s="1">
        <v>8.75</v>
      </c>
      <c r="BQ179" s="1">
        <v>8.58</v>
      </c>
      <c r="BR179" s="1">
        <v>8.9700000000000006</v>
      </c>
      <c r="BS179" s="1">
        <v>68</v>
      </c>
      <c r="BT179" s="1">
        <v>96</v>
      </c>
      <c r="BU179" s="1">
        <v>115.2</v>
      </c>
      <c r="BV179" s="1">
        <v>11.270252363847053</v>
      </c>
      <c r="BW179" s="1">
        <v>4.1161775559940574</v>
      </c>
      <c r="BX179" s="1">
        <v>20</v>
      </c>
      <c r="BY179" s="1">
        <v>40</v>
      </c>
      <c r="BZ179" s="1">
        <v>0.30900000000000022</v>
      </c>
      <c r="CA179" s="1">
        <v>0.33500000000000024</v>
      </c>
      <c r="CB179" s="1">
        <v>0.34500000000000025</v>
      </c>
    </row>
    <row r="180" spans="1:80">
      <c r="A180" s="1">
        <v>179</v>
      </c>
      <c r="B180" s="1" t="b">
        <v>0</v>
      </c>
      <c r="C180" s="1" t="s">
        <v>52</v>
      </c>
      <c r="D180" s="1">
        <v>0.68610000000000004</v>
      </c>
      <c r="E180" s="1">
        <v>0.37111</v>
      </c>
      <c r="F180" s="1">
        <v>0.87138000000000004</v>
      </c>
      <c r="G180" s="1">
        <v>5</v>
      </c>
      <c r="H180" s="1">
        <v>9</v>
      </c>
      <c r="I180" s="1">
        <v>14</v>
      </c>
      <c r="J180" s="1">
        <v>447.06094882436446</v>
      </c>
      <c r="K180" s="1">
        <v>524.91028024464231</v>
      </c>
      <c r="L180" s="1">
        <v>615.35468738241377</v>
      </c>
      <c r="M180" s="1">
        <v>4.6184746332476987</v>
      </c>
      <c r="N180" s="1">
        <v>4.5763663091804778</v>
      </c>
      <c r="O180" s="1">
        <v>4.5687161307033639</v>
      </c>
      <c r="P180" s="1">
        <v>4.6056985674237358E-4</v>
      </c>
      <c r="Q180" s="1">
        <v>2.6505644593429145E-4</v>
      </c>
      <c r="R180" s="1">
        <v>1.7586980018395452E-4</v>
      </c>
      <c r="S180" s="1">
        <v>0.73873233685404327</v>
      </c>
      <c r="T180" s="1">
        <v>0.78098109287746798</v>
      </c>
      <c r="U180" s="1">
        <v>0.78611013301976052</v>
      </c>
      <c r="V180" s="1">
        <v>8</v>
      </c>
      <c r="W180" s="1">
        <v>9.8000000000000007</v>
      </c>
      <c r="X180" s="1">
        <v>12.1</v>
      </c>
      <c r="Y180" s="1">
        <v>0.30500000000000022</v>
      </c>
      <c r="Z180" s="1">
        <v>0.33500000000000024</v>
      </c>
      <c r="AA180" s="1">
        <v>0.34200000000000025</v>
      </c>
      <c r="AB180" s="1">
        <v>154</v>
      </c>
      <c r="AC180" s="1">
        <v>1.6481647860523986E-4</v>
      </c>
      <c r="AD180" s="1">
        <v>8916162.1382043455</v>
      </c>
      <c r="AE180" s="1">
        <v>11.327836574538136</v>
      </c>
      <c r="AF180" s="1">
        <v>3.6428102369619642</v>
      </c>
      <c r="AG180" s="1">
        <v>2.012445809748595E-4</v>
      </c>
      <c r="AH180" s="1">
        <v>10886832</v>
      </c>
      <c r="AI180" s="1">
        <v>82476</v>
      </c>
      <c r="AJ180" s="1">
        <v>8.6181463164992117E-2</v>
      </c>
      <c r="AK180" s="1">
        <v>655918.28292007581</v>
      </c>
      <c r="AL180" s="1">
        <v>2741079.4149071523</v>
      </c>
      <c r="AM180" s="1">
        <v>31390</v>
      </c>
      <c r="AN180" s="1">
        <v>39355</v>
      </c>
      <c r="AO180" s="1">
        <v>58556</v>
      </c>
      <c r="AP180" s="1">
        <v>0.9007142857142858</v>
      </c>
      <c r="AQ180" s="1">
        <v>0.9007142857142858</v>
      </c>
      <c r="AR180" s="1">
        <v>0.9007142857142858</v>
      </c>
      <c r="AS180" s="1">
        <v>0.45263157894736844</v>
      </c>
      <c r="AT180" s="1">
        <v>0.55263157894736847</v>
      </c>
      <c r="AU180" s="1">
        <v>0.67894736842105263</v>
      </c>
      <c r="AV180" s="1">
        <v>172</v>
      </c>
      <c r="AW180" s="1">
        <v>210</v>
      </c>
      <c r="AX180" s="1">
        <v>258</v>
      </c>
      <c r="AY180" s="1">
        <v>60</v>
      </c>
      <c r="AZ180" s="1">
        <v>80</v>
      </c>
      <c r="BA180" s="1">
        <v>130</v>
      </c>
      <c r="BB180" s="1">
        <v>30901709.999999989</v>
      </c>
      <c r="BC180" s="1">
        <v>38149859.999999993</v>
      </c>
      <c r="BD180" s="1">
        <v>55622769.999999993</v>
      </c>
      <c r="BE180" s="1">
        <v>1600</v>
      </c>
      <c r="BF180" s="1">
        <v>1800</v>
      </c>
      <c r="BG180" s="1">
        <v>1900</v>
      </c>
      <c r="BH180" s="1">
        <v>11.071253101990509</v>
      </c>
      <c r="BI180" s="1">
        <v>719.29449955541384</v>
      </c>
      <c r="BJ180" s="1">
        <v>5.9</v>
      </c>
      <c r="BK180" s="1">
        <v>5.5</v>
      </c>
      <c r="BL180" s="1">
        <v>6.18</v>
      </c>
      <c r="BM180" s="1">
        <v>1.47</v>
      </c>
      <c r="BN180" s="1">
        <v>1.39</v>
      </c>
      <c r="BO180" s="1">
        <v>1.67</v>
      </c>
      <c r="BP180" s="1">
        <v>9.34</v>
      </c>
      <c r="BQ180" s="1">
        <v>8.9</v>
      </c>
      <c r="BR180" s="1">
        <v>8.8000000000000007</v>
      </c>
      <c r="BS180" s="1">
        <v>70</v>
      </c>
      <c r="BT180" s="1">
        <v>79.2</v>
      </c>
      <c r="BU180" s="1">
        <v>127.3</v>
      </c>
      <c r="BV180" s="1">
        <v>11.071253101990509</v>
      </c>
      <c r="BW180" s="1">
        <v>3.6428102369619642</v>
      </c>
      <c r="BX180" s="1">
        <v>50</v>
      </c>
      <c r="BY180" s="1">
        <v>20</v>
      </c>
      <c r="BZ180" s="1">
        <v>0.30500000000000022</v>
      </c>
      <c r="CA180" s="1">
        <v>0.33500000000000024</v>
      </c>
      <c r="CB180" s="1">
        <v>0.34200000000000025</v>
      </c>
    </row>
    <row r="181" spans="1:80">
      <c r="A181" s="1">
        <v>180</v>
      </c>
      <c r="B181" s="1" t="b">
        <v>0</v>
      </c>
      <c r="C181" s="1" t="s">
        <v>52</v>
      </c>
      <c r="D181" s="1">
        <v>0.73277999999999999</v>
      </c>
      <c r="E181" s="1">
        <v>0.71662999999999999</v>
      </c>
      <c r="F181" s="1">
        <v>0.80035999999999996</v>
      </c>
      <c r="G181" s="1">
        <v>6</v>
      </c>
      <c r="H181" s="1">
        <v>18</v>
      </c>
      <c r="I181" s="1">
        <v>13</v>
      </c>
      <c r="J181" s="1">
        <v>434.18790959551683</v>
      </c>
      <c r="K181" s="1">
        <v>600.41871164074075</v>
      </c>
      <c r="L181" s="1">
        <v>547.46772780685649</v>
      </c>
      <c r="M181" s="1">
        <v>4.6110200212233927</v>
      </c>
      <c r="N181" s="1">
        <v>4.5577713202297838</v>
      </c>
      <c r="O181" s="1">
        <v>4.564440602720806</v>
      </c>
      <c r="P181" s="1">
        <v>5.9670882910734338E-4</v>
      </c>
      <c r="Q181" s="1">
        <v>2.0634232948468014E-4</v>
      </c>
      <c r="R181" s="1">
        <v>2.7134267961862244E-4</v>
      </c>
      <c r="S181" s="1">
        <v>0.74432434648215495</v>
      </c>
      <c r="T181" s="1">
        <v>0.77945876921637425</v>
      </c>
      <c r="U181" s="1">
        <v>0.75592992683132609</v>
      </c>
      <c r="V181" s="1">
        <v>7.7</v>
      </c>
      <c r="W181" s="1">
        <v>11.7</v>
      </c>
      <c r="X181" s="1">
        <v>10.35</v>
      </c>
      <c r="Y181" s="1">
        <v>0.31000000000000022</v>
      </c>
      <c r="Z181" s="1">
        <v>0.34900000000000025</v>
      </c>
      <c r="AA181" s="1">
        <v>0.34500000000000025</v>
      </c>
      <c r="AB181" s="1">
        <v>139</v>
      </c>
      <c r="AC181" s="1">
        <v>1.8467092118506668E-4</v>
      </c>
      <c r="AD181" s="1">
        <v>8484969.9432423655</v>
      </c>
      <c r="AE181" s="1">
        <v>12.104101636640875</v>
      </c>
      <c r="AF181" s="1">
        <v>4.1292130195084678</v>
      </c>
      <c r="AG181" s="1">
        <v>2.2596305138015136E-4</v>
      </c>
      <c r="AH181" s="1">
        <v>10382196</v>
      </c>
      <c r="AI181" s="1">
        <v>78653</v>
      </c>
      <c r="AJ181" s="1">
        <v>9.8538854331305853E-2</v>
      </c>
      <c r="AK181" s="1">
        <v>584166.30149824091</v>
      </c>
      <c r="AL181" s="1">
        <v>2661887.7022954533</v>
      </c>
      <c r="AM181" s="1">
        <v>32344</v>
      </c>
      <c r="AN181" s="1">
        <v>47671</v>
      </c>
      <c r="AO181" s="1">
        <v>58750</v>
      </c>
      <c r="AP181" s="1">
        <v>0.9007142857142858</v>
      </c>
      <c r="AQ181" s="1">
        <v>0.9007142857142858</v>
      </c>
      <c r="AR181" s="1">
        <v>0.9007142857142858</v>
      </c>
      <c r="AS181" s="1">
        <v>0.43684210526315792</v>
      </c>
      <c r="AT181" s="1">
        <v>0.65789473684210531</v>
      </c>
      <c r="AU181" s="1">
        <v>0.58421052631578951</v>
      </c>
      <c r="AV181" s="1">
        <v>166</v>
      </c>
      <c r="AW181" s="1">
        <v>250</v>
      </c>
      <c r="AX181" s="1">
        <v>222</v>
      </c>
      <c r="AY181" s="1">
        <v>60</v>
      </c>
      <c r="AZ181" s="1">
        <v>110</v>
      </c>
      <c r="BA181" s="1">
        <v>120</v>
      </c>
      <c r="BB181" s="1">
        <v>31769849.999999996</v>
      </c>
      <c r="BC181" s="1">
        <v>45717419.999999993</v>
      </c>
      <c r="BD181" s="1">
        <v>55799310</v>
      </c>
      <c r="BE181" s="1">
        <v>1600</v>
      </c>
      <c r="BF181" s="1">
        <v>1800</v>
      </c>
      <c r="BG181" s="1">
        <v>1900</v>
      </c>
      <c r="BH181" s="1">
        <v>12.323564788833757</v>
      </c>
      <c r="BI181" s="1">
        <v>692.48751071653669</v>
      </c>
      <c r="BJ181" s="1">
        <v>5.5</v>
      </c>
      <c r="BK181" s="1">
        <v>6.3</v>
      </c>
      <c r="BL181" s="1">
        <v>6.4</v>
      </c>
      <c r="BM181" s="1">
        <v>1.44</v>
      </c>
      <c r="BN181" s="1">
        <v>1.47</v>
      </c>
      <c r="BO181" s="1">
        <v>1.67</v>
      </c>
      <c r="BP181" s="1">
        <v>9.34</v>
      </c>
      <c r="BQ181" s="1">
        <v>9.3800000000000008</v>
      </c>
      <c r="BR181" s="1">
        <v>7.85</v>
      </c>
      <c r="BS181" s="1">
        <v>70</v>
      </c>
      <c r="BT181" s="1">
        <v>106.6</v>
      </c>
      <c r="BU181" s="1">
        <v>130</v>
      </c>
      <c r="BV181" s="1">
        <v>12.323564788833757</v>
      </c>
      <c r="BW181" s="1">
        <v>4.1292130195084678</v>
      </c>
      <c r="BX181" s="1">
        <v>10</v>
      </c>
      <c r="BY181" s="1">
        <v>50</v>
      </c>
      <c r="BZ181" s="1">
        <v>0.31000000000000022</v>
      </c>
      <c r="CA181" s="1">
        <v>0.34900000000000025</v>
      </c>
      <c r="CB181" s="1">
        <v>0.34500000000000025</v>
      </c>
    </row>
    <row r="182" spans="1:80">
      <c r="A182" s="1">
        <v>181</v>
      </c>
      <c r="B182" s="1" t="b">
        <v>0</v>
      </c>
      <c r="C182" s="1" t="s">
        <v>52</v>
      </c>
      <c r="D182" s="1">
        <v>0.62468999999999997</v>
      </c>
      <c r="E182" s="1">
        <v>0.68894</v>
      </c>
      <c r="F182" s="1">
        <v>0.60038999999999998</v>
      </c>
      <c r="G182" s="1">
        <v>5</v>
      </c>
      <c r="H182" s="1">
        <v>17</v>
      </c>
      <c r="I182" s="1">
        <v>10</v>
      </c>
      <c r="J182" s="1">
        <v>447.06094882436446</v>
      </c>
      <c r="K182" s="1">
        <v>483.76772751491126</v>
      </c>
      <c r="L182" s="1">
        <v>566.35099950401445</v>
      </c>
      <c r="M182" s="1">
        <v>4.6184746332476987</v>
      </c>
      <c r="N182" s="1">
        <v>4.5873006035131549</v>
      </c>
      <c r="O182" s="1">
        <v>4.5696597899048559</v>
      </c>
      <c r="P182" s="1">
        <v>4.0595539110338102E-4</v>
      </c>
      <c r="Q182" s="1">
        <v>2.9325503976603283E-4</v>
      </c>
      <c r="R182" s="1">
        <v>2.0093133434347601E-4</v>
      </c>
      <c r="S182" s="1">
        <v>0.7397465279297204</v>
      </c>
      <c r="T182" s="1">
        <v>0.75296844999024182</v>
      </c>
      <c r="U182" s="1">
        <v>0.74459461501174051</v>
      </c>
      <c r="V182" s="1">
        <v>8</v>
      </c>
      <c r="W182" s="1">
        <v>8.8000000000000007</v>
      </c>
      <c r="X182" s="1">
        <v>10.85</v>
      </c>
      <c r="Y182" s="1">
        <v>0.30500000000000022</v>
      </c>
      <c r="Z182" s="1">
        <v>0.32800000000000024</v>
      </c>
      <c r="AA182" s="1">
        <v>0.34100000000000025</v>
      </c>
      <c r="AB182" s="1">
        <v>150</v>
      </c>
      <c r="AC182" s="1">
        <v>1.7719569812589024E-4</v>
      </c>
      <c r="AD182" s="1">
        <v>8237289.1519840853</v>
      </c>
      <c r="AE182" s="1">
        <v>11.233911935017899</v>
      </c>
      <c r="AF182" s="1">
        <v>3.8828241021398915</v>
      </c>
      <c r="AG182" s="1">
        <v>2.1602393914728915E-4</v>
      </c>
      <c r="AH182" s="1">
        <v>10042296</v>
      </c>
      <c r="AI182" s="1">
        <v>76078</v>
      </c>
      <c r="AJ182" s="1">
        <v>9.2326631823144614E-2</v>
      </c>
      <c r="AK182" s="1">
        <v>611043.38954767387</v>
      </c>
      <c r="AL182" s="1">
        <v>2523414.2892391919</v>
      </c>
      <c r="AM182" s="1">
        <v>31390</v>
      </c>
      <c r="AN182" s="1">
        <v>37256</v>
      </c>
      <c r="AO182" s="1">
        <v>55735</v>
      </c>
      <c r="AP182" s="1">
        <v>0.9007142857142858</v>
      </c>
      <c r="AQ182" s="1">
        <v>0.9007142857142858</v>
      </c>
      <c r="AR182" s="1">
        <v>0.9007142857142858</v>
      </c>
      <c r="AS182" s="1">
        <v>0.45263157894736844</v>
      </c>
      <c r="AT182" s="1">
        <v>0.5</v>
      </c>
      <c r="AU182" s="1">
        <v>0.61052631578947369</v>
      </c>
      <c r="AV182" s="1">
        <v>172</v>
      </c>
      <c r="AW182" s="1">
        <v>190</v>
      </c>
      <c r="AX182" s="1">
        <v>232</v>
      </c>
      <c r="AY182" s="1">
        <v>60</v>
      </c>
      <c r="AZ182" s="1">
        <v>72</v>
      </c>
      <c r="BA182" s="1">
        <v>120</v>
      </c>
      <c r="BB182" s="1">
        <v>30901709.999999989</v>
      </c>
      <c r="BC182" s="1">
        <v>36239769.999999993</v>
      </c>
      <c r="BD182" s="1">
        <v>53055660</v>
      </c>
      <c r="BE182" s="1">
        <v>1600</v>
      </c>
      <c r="BF182" s="1">
        <v>1800</v>
      </c>
      <c r="BG182" s="1">
        <v>1800</v>
      </c>
      <c r="BH182" s="1">
        <v>10.50632164339747</v>
      </c>
      <c r="BI182" s="1">
        <v>658.82749952580878</v>
      </c>
      <c r="BJ182" s="1">
        <v>5.9</v>
      </c>
      <c r="BK182" s="1">
        <v>5.8</v>
      </c>
      <c r="BL182" s="1">
        <v>6.4</v>
      </c>
      <c r="BM182" s="1">
        <v>1.47</v>
      </c>
      <c r="BN182" s="1">
        <v>1.49</v>
      </c>
      <c r="BO182" s="1">
        <v>1.59</v>
      </c>
      <c r="BP182" s="1">
        <v>9.34</v>
      </c>
      <c r="BQ182" s="1">
        <v>8.81</v>
      </c>
      <c r="BR182" s="1">
        <v>9.35</v>
      </c>
      <c r="BS182" s="1">
        <v>70</v>
      </c>
      <c r="BT182" s="1">
        <v>77.5</v>
      </c>
      <c r="BU182" s="1">
        <v>121.5</v>
      </c>
      <c r="BV182" s="1">
        <v>10.50632164339747</v>
      </c>
      <c r="BW182" s="1">
        <v>3.8828241021398915</v>
      </c>
      <c r="BX182" s="1">
        <v>48</v>
      </c>
      <c r="BY182" s="1">
        <v>12</v>
      </c>
      <c r="BZ182" s="1">
        <v>0.30500000000000022</v>
      </c>
      <c r="CA182" s="1">
        <v>0.32800000000000024</v>
      </c>
      <c r="CB182" s="1">
        <v>0.34100000000000025</v>
      </c>
    </row>
    <row r="183" spans="1:80">
      <c r="A183" s="1">
        <v>182</v>
      </c>
      <c r="B183" s="1" t="b">
        <v>0</v>
      </c>
      <c r="C183" s="1" t="s">
        <v>52</v>
      </c>
      <c r="D183" s="1">
        <v>0.90076000000000001</v>
      </c>
      <c r="E183" s="1">
        <v>0.55554999999999999</v>
      </c>
      <c r="F183" s="1">
        <v>0.53883000000000003</v>
      </c>
      <c r="G183" s="1">
        <v>7</v>
      </c>
      <c r="H183" s="1">
        <v>14</v>
      </c>
      <c r="I183" s="1">
        <v>9</v>
      </c>
      <c r="J183" s="1">
        <v>459.55923147146609</v>
      </c>
      <c r="K183" s="1">
        <v>551.18911241779028</v>
      </c>
      <c r="L183" s="1">
        <v>573.998032114485</v>
      </c>
      <c r="M183" s="1">
        <v>4.6122758194035134</v>
      </c>
      <c r="N183" s="1">
        <v>4.5506512781850228</v>
      </c>
      <c r="O183" s="1">
        <v>4.5672596776334693</v>
      </c>
      <c r="P183" s="1">
        <v>4.6957315566292199E-4</v>
      </c>
      <c r="Q183" s="1">
        <v>2.4533248140019132E-4</v>
      </c>
      <c r="R183" s="1">
        <v>2.210971238045679E-4</v>
      </c>
      <c r="S183" s="1">
        <v>0.77169351502601824</v>
      </c>
      <c r="T183" s="1">
        <v>0.76826483830365988</v>
      </c>
      <c r="U183" s="1">
        <v>0.76633276581234777</v>
      </c>
      <c r="V183" s="1">
        <v>8.25</v>
      </c>
      <c r="W183" s="1">
        <v>10.45</v>
      </c>
      <c r="X183" s="1">
        <v>11</v>
      </c>
      <c r="Y183" s="1">
        <v>0.30900000000000022</v>
      </c>
      <c r="Z183" s="1">
        <v>0.35400000000000026</v>
      </c>
      <c r="AA183" s="1">
        <v>0.34300000000000025</v>
      </c>
      <c r="AB183" s="1">
        <v>146</v>
      </c>
      <c r="AC183" s="1">
        <v>1.7697569817907684E-4</v>
      </c>
      <c r="AD183" s="1">
        <v>8593369.8609482646</v>
      </c>
      <c r="AE183" s="1">
        <v>11.648392974398355</v>
      </c>
      <c r="AF183" s="1">
        <v>3.7736978803395669</v>
      </c>
      <c r="AG183" s="1">
        <v>2.1471267698247251E-4</v>
      </c>
      <c r="AH183" s="1">
        <v>10425756</v>
      </c>
      <c r="AI183" s="1">
        <v>78983</v>
      </c>
      <c r="AJ183" s="1">
        <v>9.3239865084186829E-2</v>
      </c>
      <c r="AK183" s="1">
        <v>614775.06524114299</v>
      </c>
      <c r="AL183" s="1">
        <v>2661839.9265300315</v>
      </c>
      <c r="AM183" s="1">
        <v>31847</v>
      </c>
      <c r="AN183" s="1">
        <v>49500</v>
      </c>
      <c r="AO183" s="1">
        <v>54624</v>
      </c>
      <c r="AP183" s="1">
        <v>0.9007142857142858</v>
      </c>
      <c r="AQ183" s="1">
        <v>0.9007142857142858</v>
      </c>
      <c r="AR183" s="1">
        <v>0.9007142857142858</v>
      </c>
      <c r="AS183" s="1">
        <v>0.46842105263157896</v>
      </c>
      <c r="AT183" s="1">
        <v>0.58947368421052626</v>
      </c>
      <c r="AU183" s="1">
        <v>0.62105263157894741</v>
      </c>
      <c r="AV183" s="1">
        <v>178</v>
      </c>
      <c r="AW183" s="1">
        <v>224</v>
      </c>
      <c r="AX183" s="1">
        <v>236</v>
      </c>
      <c r="AY183" s="1">
        <v>60</v>
      </c>
      <c r="AZ183" s="1">
        <v>104</v>
      </c>
      <c r="BA183" s="1">
        <v>116</v>
      </c>
      <c r="BB183" s="1">
        <v>31317579.999999996</v>
      </c>
      <c r="BC183" s="1">
        <v>47381809.999999993</v>
      </c>
      <c r="BD183" s="1">
        <v>52044650.000000007</v>
      </c>
      <c r="BE183" s="1">
        <v>1600</v>
      </c>
      <c r="BF183" s="1">
        <v>1900</v>
      </c>
      <c r="BG183" s="1">
        <v>2200</v>
      </c>
      <c r="BH183" s="1">
        <v>12.181716126544051</v>
      </c>
      <c r="BI183" s="1">
        <v>668.82094075388341</v>
      </c>
      <c r="BJ183" s="1">
        <v>5.8</v>
      </c>
      <c r="BK183" s="1">
        <v>5.47</v>
      </c>
      <c r="BL183" s="1">
        <v>6.5</v>
      </c>
      <c r="BM183" s="1">
        <v>1.4</v>
      </c>
      <c r="BN183" s="1">
        <v>1.55</v>
      </c>
      <c r="BO183" s="1">
        <v>1.55</v>
      </c>
      <c r="BP183" s="1">
        <v>8.75</v>
      </c>
      <c r="BQ183" s="1">
        <v>8.43</v>
      </c>
      <c r="BR183" s="1">
        <v>8.89</v>
      </c>
      <c r="BS183" s="1">
        <v>68</v>
      </c>
      <c r="BT183" s="1">
        <v>100</v>
      </c>
      <c r="BU183" s="1">
        <v>111.8</v>
      </c>
      <c r="BV183" s="1">
        <v>12.181716126544051</v>
      </c>
      <c r="BW183" s="1">
        <v>3.7736978803395669</v>
      </c>
      <c r="BX183" s="1">
        <v>12</v>
      </c>
      <c r="BY183" s="1">
        <v>44</v>
      </c>
      <c r="BZ183" s="1">
        <v>0.30900000000000022</v>
      </c>
      <c r="CA183" s="1">
        <v>0.35400000000000026</v>
      </c>
      <c r="CB183" s="1">
        <v>0.34300000000000025</v>
      </c>
    </row>
    <row r="184" spans="1:80">
      <c r="A184" s="1">
        <v>183</v>
      </c>
      <c r="B184" s="1" t="b">
        <v>0</v>
      </c>
      <c r="C184" s="1" t="s">
        <v>52</v>
      </c>
      <c r="D184" s="1">
        <v>0.63870000000000005</v>
      </c>
      <c r="E184" s="1">
        <v>0.57054000000000005</v>
      </c>
      <c r="F184" s="1">
        <v>0.13886000000000001</v>
      </c>
      <c r="G184" s="1">
        <v>5</v>
      </c>
      <c r="H184" s="1">
        <v>14</v>
      </c>
      <c r="I184" s="1">
        <v>3</v>
      </c>
      <c r="J184" s="1">
        <v>447.06094882436446</v>
      </c>
      <c r="K184" s="1">
        <v>551.18911241779028</v>
      </c>
      <c r="L184" s="1">
        <v>615.35468738241377</v>
      </c>
      <c r="M184" s="1">
        <v>4.6184746332476987</v>
      </c>
      <c r="N184" s="1">
        <v>4.5506512781850228</v>
      </c>
      <c r="O184" s="1">
        <v>4.5607926996931729</v>
      </c>
      <c r="P184" s="1">
        <v>5.7127797898988235E-4</v>
      </c>
      <c r="Q184" s="1">
        <v>2.7890807462812981E-4</v>
      </c>
      <c r="R184" s="1">
        <v>2.2014648095267702E-4</v>
      </c>
      <c r="S184" s="1">
        <v>0.73887560645268946</v>
      </c>
      <c r="T184" s="1">
        <v>0.76726929725828397</v>
      </c>
      <c r="U184" s="1">
        <v>0.77722339358917181</v>
      </c>
      <c r="V184" s="1">
        <v>8</v>
      </c>
      <c r="W184" s="1">
        <v>10.45</v>
      </c>
      <c r="X184" s="1">
        <v>12.1</v>
      </c>
      <c r="Y184" s="1">
        <v>0.30500000000000022</v>
      </c>
      <c r="Z184" s="1">
        <v>0.35400000000000026</v>
      </c>
      <c r="AA184" s="1">
        <v>0.34700000000000025</v>
      </c>
      <c r="AB184" s="1">
        <v>134</v>
      </c>
      <c r="AC184" s="1">
        <v>1.9063606067534032E-4</v>
      </c>
      <c r="AD184" s="1">
        <v>8537366.9914448056</v>
      </c>
      <c r="AE184" s="1">
        <v>12.571336157851423</v>
      </c>
      <c r="AF184" s="1">
        <v>4.2609113088318074</v>
      </c>
      <c r="AG184" s="1">
        <v>2.3324517376365839E-4</v>
      </c>
      <c r="AH184" s="1">
        <v>10445556</v>
      </c>
      <c r="AI184" s="1">
        <v>79133</v>
      </c>
      <c r="AJ184" s="1">
        <v>0.10196414904184554</v>
      </c>
      <c r="AK184" s="1">
        <v>565928.10847933067</v>
      </c>
      <c r="AL184" s="1">
        <v>2684706.554917153</v>
      </c>
      <c r="AM184" s="1">
        <v>31390</v>
      </c>
      <c r="AN184" s="1">
        <v>49500</v>
      </c>
      <c r="AO184" s="1">
        <v>62766</v>
      </c>
      <c r="AP184" s="1">
        <v>0.9007142857142858</v>
      </c>
      <c r="AQ184" s="1">
        <v>0.9007142857142858</v>
      </c>
      <c r="AR184" s="1">
        <v>0.9007142857142858</v>
      </c>
      <c r="AS184" s="1">
        <v>0.45263157894736844</v>
      </c>
      <c r="AT184" s="1">
        <v>0.58947368421052626</v>
      </c>
      <c r="AU184" s="1">
        <v>0.67894736842105263</v>
      </c>
      <c r="AV184" s="1">
        <v>172</v>
      </c>
      <c r="AW184" s="1">
        <v>224</v>
      </c>
      <c r="AX184" s="1">
        <v>258</v>
      </c>
      <c r="AY184" s="1">
        <v>60</v>
      </c>
      <c r="AZ184" s="1">
        <v>104</v>
      </c>
      <c r="BA184" s="1">
        <v>144</v>
      </c>
      <c r="BB184" s="1">
        <v>30901709.999999989</v>
      </c>
      <c r="BC184" s="1">
        <v>47381809.999999993</v>
      </c>
      <c r="BD184" s="1">
        <v>59453869.999999993</v>
      </c>
      <c r="BE184" s="1">
        <v>1600</v>
      </c>
      <c r="BF184" s="1">
        <v>1900</v>
      </c>
      <c r="BG184" s="1">
        <v>1800</v>
      </c>
      <c r="BH184" s="1">
        <v>12.887662637453712</v>
      </c>
      <c r="BI184" s="1">
        <v>696.48898812264599</v>
      </c>
      <c r="BJ184" s="1">
        <v>5.9</v>
      </c>
      <c r="BK184" s="1">
        <v>5.47</v>
      </c>
      <c r="BL184" s="1">
        <v>6.2</v>
      </c>
      <c r="BM184" s="1">
        <v>1.47</v>
      </c>
      <c r="BN184" s="1">
        <v>1.55</v>
      </c>
      <c r="BO184" s="1">
        <v>1.66</v>
      </c>
      <c r="BP184" s="1">
        <v>9.34</v>
      </c>
      <c r="BQ184" s="1">
        <v>8.43</v>
      </c>
      <c r="BR184" s="1">
        <v>9.1</v>
      </c>
      <c r="BS184" s="1">
        <v>70</v>
      </c>
      <c r="BT184" s="1">
        <v>100</v>
      </c>
      <c r="BU184" s="1">
        <v>120.3</v>
      </c>
      <c r="BV184" s="1">
        <v>12.887662637453712</v>
      </c>
      <c r="BW184" s="1">
        <v>4.2609113088318074</v>
      </c>
      <c r="BX184" s="1">
        <v>40</v>
      </c>
      <c r="BY184" s="1">
        <v>44</v>
      </c>
      <c r="BZ184" s="1">
        <v>0.30500000000000022</v>
      </c>
      <c r="CA184" s="1">
        <v>0.35400000000000026</v>
      </c>
      <c r="CB184" s="1">
        <v>0.34700000000000025</v>
      </c>
    </row>
    <row r="185" spans="1:80">
      <c r="A185" s="1">
        <v>184</v>
      </c>
      <c r="B185" s="1" t="b">
        <v>0</v>
      </c>
      <c r="C185" s="1" t="s">
        <v>52</v>
      </c>
      <c r="D185" s="1">
        <v>0.94072</v>
      </c>
      <c r="E185" s="1">
        <v>0.20086999999999999</v>
      </c>
      <c r="F185" s="1">
        <v>0.52798</v>
      </c>
      <c r="G185" s="1">
        <v>7</v>
      </c>
      <c r="H185" s="1">
        <v>5</v>
      </c>
      <c r="I185" s="1">
        <v>8</v>
      </c>
      <c r="J185" s="1">
        <v>459.55923147146609</v>
      </c>
      <c r="K185" s="1">
        <v>547.46772780685649</v>
      </c>
      <c r="L185" s="1">
        <v>562.54742792829427</v>
      </c>
      <c r="M185" s="1">
        <v>4.6122758194035134</v>
      </c>
      <c r="N185" s="1">
        <v>4.5590791166687534</v>
      </c>
      <c r="O185" s="1">
        <v>4.5644184627972111</v>
      </c>
      <c r="P185" s="1">
        <v>4.8977374642756525E-4</v>
      </c>
      <c r="Q185" s="1">
        <v>2.6758179146243668E-4</v>
      </c>
      <c r="R185" s="1">
        <v>2.3912915591053435E-4</v>
      </c>
      <c r="S185" s="1">
        <v>0.77123261419386802</v>
      </c>
      <c r="T185" s="1">
        <v>0.77455964823281975</v>
      </c>
      <c r="U185" s="1">
        <v>0.76911178766330546</v>
      </c>
      <c r="V185" s="1">
        <v>8.25</v>
      </c>
      <c r="W185" s="1">
        <v>10.35</v>
      </c>
      <c r="X185" s="1">
        <v>10.75</v>
      </c>
      <c r="Y185" s="1">
        <v>0.30900000000000022</v>
      </c>
      <c r="Z185" s="1">
        <v>0.34800000000000025</v>
      </c>
      <c r="AA185" s="1">
        <v>0.34500000000000025</v>
      </c>
      <c r="AB185" s="1">
        <v>141</v>
      </c>
      <c r="AC185" s="1">
        <v>1.8401780430885216E-4</v>
      </c>
      <c r="AD185" s="1">
        <v>8413839.1715945993</v>
      </c>
      <c r="AE185" s="1">
        <v>11.821610445141179</v>
      </c>
      <c r="AF185" s="1">
        <v>3.8537328528976538</v>
      </c>
      <c r="AG185" s="1">
        <v>2.2255513283782869E-4</v>
      </c>
      <c r="AH185" s="1">
        <v>10175880</v>
      </c>
      <c r="AI185" s="1">
        <v>77090</v>
      </c>
      <c r="AJ185" s="1">
        <v>0.10067877258352961</v>
      </c>
      <c r="AK185" s="1">
        <v>593111.46104271454</v>
      </c>
      <c r="AL185" s="1">
        <v>2706466.7919590473</v>
      </c>
      <c r="AM185" s="1">
        <v>31847</v>
      </c>
      <c r="AN185" s="1">
        <v>45925</v>
      </c>
      <c r="AO185" s="1">
        <v>56656</v>
      </c>
      <c r="AP185" s="1">
        <v>0.9007142857142858</v>
      </c>
      <c r="AQ185" s="1">
        <v>0.9007142857142858</v>
      </c>
      <c r="AR185" s="1">
        <v>0.9007142857142858</v>
      </c>
      <c r="AS185" s="1">
        <v>0.46842105263157896</v>
      </c>
      <c r="AT185" s="1">
        <v>0.58421052631578951</v>
      </c>
      <c r="AU185" s="1">
        <v>0.60526315789473684</v>
      </c>
      <c r="AV185" s="1">
        <v>178</v>
      </c>
      <c r="AW185" s="1">
        <v>222</v>
      </c>
      <c r="AX185" s="1">
        <v>230</v>
      </c>
      <c r="AY185" s="1">
        <v>60</v>
      </c>
      <c r="AZ185" s="1">
        <v>101</v>
      </c>
      <c r="BA185" s="1">
        <v>120</v>
      </c>
      <c r="BB185" s="1">
        <v>31317579.999999996</v>
      </c>
      <c r="BC185" s="1">
        <v>44128559.999999993</v>
      </c>
      <c r="BD185" s="1">
        <v>53893770</v>
      </c>
      <c r="BE185" s="1">
        <v>1600</v>
      </c>
      <c r="BF185" s="1">
        <v>1500</v>
      </c>
      <c r="BG185" s="1">
        <v>1900</v>
      </c>
      <c r="BH185" s="1">
        <v>11.938468824873837</v>
      </c>
      <c r="BI185" s="1">
        <v>643.14490236797133</v>
      </c>
      <c r="BJ185" s="1">
        <v>5.8</v>
      </c>
      <c r="BK185" s="1">
        <v>5.63</v>
      </c>
      <c r="BL185" s="1">
        <v>5.05</v>
      </c>
      <c r="BM185" s="1">
        <v>1.4</v>
      </c>
      <c r="BN185" s="1">
        <v>1.54</v>
      </c>
      <c r="BO185" s="1">
        <v>1.57</v>
      </c>
      <c r="BP185" s="1">
        <v>8.75</v>
      </c>
      <c r="BQ185" s="1">
        <v>8</v>
      </c>
      <c r="BR185" s="1">
        <v>8.9700000000000006</v>
      </c>
      <c r="BS185" s="1">
        <v>68</v>
      </c>
      <c r="BT185" s="1">
        <v>92.9</v>
      </c>
      <c r="BU185" s="1">
        <v>115.2</v>
      </c>
      <c r="BV185" s="1">
        <v>11.938468824873837</v>
      </c>
      <c r="BW185" s="1">
        <v>3.8537328528976538</v>
      </c>
      <c r="BX185" s="1">
        <v>19</v>
      </c>
      <c r="BY185" s="1">
        <v>41</v>
      </c>
      <c r="BZ185" s="1">
        <v>0.30900000000000022</v>
      </c>
      <c r="CA185" s="1">
        <v>0.34800000000000025</v>
      </c>
      <c r="CB185" s="1">
        <v>0.34500000000000025</v>
      </c>
    </row>
    <row r="186" spans="1:80">
      <c r="A186" s="1">
        <v>185</v>
      </c>
      <c r="B186" s="1" t="b">
        <v>0</v>
      </c>
      <c r="C186" s="1" t="s">
        <v>52</v>
      </c>
      <c r="D186" s="1">
        <v>0.69181999999999999</v>
      </c>
      <c r="E186" s="1">
        <v>0.62109999999999999</v>
      </c>
      <c r="F186" s="1">
        <v>0.45284999999999997</v>
      </c>
      <c r="G186" s="1">
        <v>5</v>
      </c>
      <c r="H186" s="1">
        <v>15</v>
      </c>
      <c r="I186" s="1">
        <v>7</v>
      </c>
      <c r="J186" s="1">
        <v>447.06094882436446</v>
      </c>
      <c r="K186" s="1">
        <v>532.61262205966227</v>
      </c>
      <c r="L186" s="1">
        <v>651.33559294326756</v>
      </c>
      <c r="M186" s="1">
        <v>4.6184746332476987</v>
      </c>
      <c r="N186" s="1">
        <v>4.5733552173118861</v>
      </c>
      <c r="O186" s="1">
        <v>4.560264892130526</v>
      </c>
      <c r="P186" s="1">
        <v>5.8282244182475808E-4</v>
      </c>
      <c r="Q186" s="1">
        <v>3.1387721435409633E-4</v>
      </c>
      <c r="R186" s="1">
        <v>2.0265428031913788E-4</v>
      </c>
      <c r="S186" s="1">
        <v>0.73947669171277608</v>
      </c>
      <c r="T186" s="1">
        <v>0.75095149165842345</v>
      </c>
      <c r="U186" s="1">
        <v>0.78694803997176743</v>
      </c>
      <c r="V186" s="1">
        <v>8</v>
      </c>
      <c r="W186" s="1">
        <v>9.9499999999999993</v>
      </c>
      <c r="X186" s="1">
        <v>12.95</v>
      </c>
      <c r="Y186" s="1">
        <v>0.30500000000000022</v>
      </c>
      <c r="Z186" s="1">
        <v>0.33800000000000024</v>
      </c>
      <c r="AA186" s="1">
        <v>0.34800000000000025</v>
      </c>
      <c r="AB186" s="1">
        <v>132</v>
      </c>
      <c r="AC186" s="1">
        <v>1.8830173105976758E-4</v>
      </c>
      <c r="AD186" s="1">
        <v>8712954.2627448291</v>
      </c>
      <c r="AE186" s="1">
        <v>12.859125214071531</v>
      </c>
      <c r="AF186" s="1">
        <v>4.5474938997863719</v>
      </c>
      <c r="AG186" s="1">
        <v>2.3377667005763131E-4</v>
      </c>
      <c r="AH186" s="1">
        <v>10817136</v>
      </c>
      <c r="AI186" s="1">
        <v>81948</v>
      </c>
      <c r="AJ186" s="1">
        <v>0.10304652469100289</v>
      </c>
      <c r="AK186" s="1">
        <v>564641.45873691747</v>
      </c>
      <c r="AL186" s="1">
        <v>2803334.3580982229</v>
      </c>
      <c r="AM186" s="1">
        <v>31390</v>
      </c>
      <c r="AN186" s="1">
        <v>40677</v>
      </c>
      <c r="AO186" s="1">
        <v>68601</v>
      </c>
      <c r="AP186" s="1">
        <v>0.9007142857142858</v>
      </c>
      <c r="AQ186" s="1">
        <v>0.9007142857142858</v>
      </c>
      <c r="AR186" s="1">
        <v>0.9007142857142858</v>
      </c>
      <c r="AS186" s="1">
        <v>0.45263157894736844</v>
      </c>
      <c r="AT186" s="1">
        <v>0.56315789473684208</v>
      </c>
      <c r="AU186" s="1">
        <v>0.72631578947368425</v>
      </c>
      <c r="AV186" s="1">
        <v>172</v>
      </c>
      <c r="AW186" s="1">
        <v>214</v>
      </c>
      <c r="AX186" s="1">
        <v>276</v>
      </c>
      <c r="AY186" s="1">
        <v>60</v>
      </c>
      <c r="AZ186" s="1">
        <v>88</v>
      </c>
      <c r="BA186" s="1">
        <v>174</v>
      </c>
      <c r="BB186" s="1">
        <v>30901709.999999989</v>
      </c>
      <c r="BC186" s="1">
        <v>39352879.999999993</v>
      </c>
      <c r="BD186" s="1">
        <v>64763719.999999993</v>
      </c>
      <c r="BE186" s="1">
        <v>1600</v>
      </c>
      <c r="BF186" s="1">
        <v>1600</v>
      </c>
      <c r="BG186" s="1">
        <v>1600</v>
      </c>
      <c r="BH186" s="1">
        <v>12.239753032787933</v>
      </c>
      <c r="BI186" s="1">
        <v>768.02633409813734</v>
      </c>
      <c r="BJ186" s="1">
        <v>5.9</v>
      </c>
      <c r="BK186" s="1">
        <v>5.48</v>
      </c>
      <c r="BL186" s="1">
        <v>5.6</v>
      </c>
      <c r="BM186" s="1">
        <v>1.47</v>
      </c>
      <c r="BN186" s="1">
        <v>1.46</v>
      </c>
      <c r="BO186" s="1">
        <v>1.62</v>
      </c>
      <c r="BP186" s="1">
        <v>9.34</v>
      </c>
      <c r="BQ186" s="1">
        <v>9.17</v>
      </c>
      <c r="BR186" s="1">
        <v>9</v>
      </c>
      <c r="BS186" s="1">
        <v>70</v>
      </c>
      <c r="BT186" s="1">
        <v>82.6</v>
      </c>
      <c r="BU186" s="1">
        <v>128</v>
      </c>
      <c r="BV186" s="1">
        <v>12.239753032787933</v>
      </c>
      <c r="BW186" s="1">
        <v>4.5474938997863719</v>
      </c>
      <c r="BX186" s="1">
        <v>86</v>
      </c>
      <c r="BY186" s="1">
        <v>28</v>
      </c>
      <c r="BZ186" s="1">
        <v>0.30500000000000022</v>
      </c>
      <c r="CA186" s="1">
        <v>0.33800000000000024</v>
      </c>
      <c r="CB186" s="1">
        <v>0.34800000000000025</v>
      </c>
    </row>
    <row r="187" spans="1:80">
      <c r="A187" s="1">
        <v>186</v>
      </c>
      <c r="B187" s="1" t="b">
        <v>0</v>
      </c>
      <c r="C187" s="1" t="s">
        <v>52</v>
      </c>
      <c r="D187" s="1">
        <v>0.84330000000000005</v>
      </c>
      <c r="E187" s="1">
        <v>0.13814000000000001</v>
      </c>
      <c r="F187" s="1">
        <v>0.51985000000000003</v>
      </c>
      <c r="G187" s="1">
        <v>6</v>
      </c>
      <c r="H187" s="1">
        <v>4</v>
      </c>
      <c r="I187" s="1">
        <v>8</v>
      </c>
      <c r="J187" s="1">
        <v>434.18790959551683</v>
      </c>
      <c r="K187" s="1">
        <v>475.69051146094029</v>
      </c>
      <c r="L187" s="1">
        <v>562.54742792829427</v>
      </c>
      <c r="M187" s="1">
        <v>4.6110200212233927</v>
      </c>
      <c r="N187" s="1">
        <v>4.5662800660483782</v>
      </c>
      <c r="O187" s="1">
        <v>4.5644184627972111</v>
      </c>
      <c r="P187" s="1">
        <v>5.1527106188502486E-4</v>
      </c>
      <c r="Q187" s="1">
        <v>3.1344087296252752E-4</v>
      </c>
      <c r="R187" s="1">
        <v>2.2847559008257393E-4</v>
      </c>
      <c r="S187" s="1">
        <v>0.7432987556145858</v>
      </c>
      <c r="T187" s="1">
        <v>0.7198127707161317</v>
      </c>
      <c r="U187" s="1">
        <v>0.76846660929030963</v>
      </c>
      <c r="V187" s="1">
        <v>7.7</v>
      </c>
      <c r="W187" s="1">
        <v>8.65</v>
      </c>
      <c r="X187" s="1">
        <v>10.75</v>
      </c>
      <c r="Y187" s="1">
        <v>0.31000000000000022</v>
      </c>
      <c r="Z187" s="1">
        <v>0.34300000000000025</v>
      </c>
      <c r="AA187" s="1">
        <v>0.34500000000000025</v>
      </c>
      <c r="AB187" s="1">
        <v>133</v>
      </c>
      <c r="AC187" s="1">
        <v>1.9780477440468802E-4</v>
      </c>
      <c r="AD187" s="1">
        <v>7896473.8824211024</v>
      </c>
      <c r="AE187" s="1">
        <v>12.166971673632361</v>
      </c>
      <c r="AF187" s="1">
        <v>4.6259644955166932</v>
      </c>
      <c r="AG187" s="1">
        <v>2.4406441935985495E-4</v>
      </c>
      <c r="AH187" s="1">
        <v>9743184</v>
      </c>
      <c r="AI187" s="1">
        <v>73812</v>
      </c>
      <c r="AJ187" s="1">
        <v>0.10556211289866724</v>
      </c>
      <c r="AK187" s="1">
        <v>540840.8171343311</v>
      </c>
      <c r="AL187" s="1">
        <v>2477621.3585828436</v>
      </c>
      <c r="AM187" s="1">
        <v>32344</v>
      </c>
      <c r="AN187" s="1">
        <v>45891</v>
      </c>
      <c r="AO187" s="1">
        <v>56656</v>
      </c>
      <c r="AP187" s="1">
        <v>0.9007142857142858</v>
      </c>
      <c r="AQ187" s="1">
        <v>0.9007142857142858</v>
      </c>
      <c r="AR187" s="1">
        <v>0.9007142857142858</v>
      </c>
      <c r="AS187" s="1">
        <v>0.43684210526315792</v>
      </c>
      <c r="AT187" s="1">
        <v>0.48947368421052634</v>
      </c>
      <c r="AU187" s="1">
        <v>0.60526315789473684</v>
      </c>
      <c r="AV187" s="1">
        <v>166</v>
      </c>
      <c r="AW187" s="1">
        <v>186</v>
      </c>
      <c r="AX187" s="1">
        <v>230</v>
      </c>
      <c r="AY187" s="1">
        <v>60</v>
      </c>
      <c r="AZ187" s="1">
        <v>90</v>
      </c>
      <c r="BA187" s="1">
        <v>120</v>
      </c>
      <c r="BB187" s="1">
        <v>31769849.999999996</v>
      </c>
      <c r="BC187" s="1">
        <v>44097619.999999993</v>
      </c>
      <c r="BD187" s="1">
        <v>53893770</v>
      </c>
      <c r="BE187" s="1">
        <v>1600</v>
      </c>
      <c r="BF187" s="1">
        <v>1800</v>
      </c>
      <c r="BG187" s="1">
        <v>1900</v>
      </c>
      <c r="BH187" s="1">
        <v>11.847866519559316</v>
      </c>
      <c r="BI187" s="1">
        <v>674.04919291629767</v>
      </c>
      <c r="BJ187" s="1">
        <v>5.5</v>
      </c>
      <c r="BK187" s="1">
        <v>5.0199999999999996</v>
      </c>
      <c r="BL187" s="1">
        <v>5.05</v>
      </c>
      <c r="BM187" s="1">
        <v>1.44</v>
      </c>
      <c r="BN187" s="1">
        <v>1.52</v>
      </c>
      <c r="BO187" s="1">
        <v>1.57</v>
      </c>
      <c r="BP187" s="1">
        <v>9.34</v>
      </c>
      <c r="BQ187" s="1">
        <v>8.07</v>
      </c>
      <c r="BR187" s="1">
        <v>8.9700000000000006</v>
      </c>
      <c r="BS187" s="1">
        <v>70</v>
      </c>
      <c r="BT187" s="1">
        <v>110.9</v>
      </c>
      <c r="BU187" s="1">
        <v>115.2</v>
      </c>
      <c r="BV187" s="1">
        <v>11.847866519559316</v>
      </c>
      <c r="BW187" s="1">
        <v>4.6259644955166932</v>
      </c>
      <c r="BX187" s="1">
        <v>30</v>
      </c>
      <c r="BY187" s="1">
        <v>30</v>
      </c>
      <c r="BZ187" s="1">
        <v>0.31000000000000022</v>
      </c>
      <c r="CA187" s="1">
        <v>0.34300000000000025</v>
      </c>
      <c r="CB187" s="1">
        <v>0.34500000000000025</v>
      </c>
    </row>
    <row r="188" spans="1:80">
      <c r="A188" s="1">
        <v>187</v>
      </c>
      <c r="B188" s="1" t="b">
        <v>0</v>
      </c>
      <c r="C188" s="1" t="s">
        <v>52</v>
      </c>
      <c r="D188" s="1">
        <v>0.75073000000000001</v>
      </c>
      <c r="E188" s="1">
        <v>0.25251000000000001</v>
      </c>
      <c r="F188" s="1">
        <v>0.60934999999999995</v>
      </c>
      <c r="G188" s="1">
        <v>6</v>
      </c>
      <c r="H188" s="1">
        <v>7</v>
      </c>
      <c r="I188" s="1">
        <v>10</v>
      </c>
      <c r="J188" s="1">
        <v>434.18790959551683</v>
      </c>
      <c r="K188" s="1">
        <v>483.76772751491126</v>
      </c>
      <c r="L188" s="1">
        <v>566.35099950401445</v>
      </c>
      <c r="M188" s="1">
        <v>4.6110200212233927</v>
      </c>
      <c r="N188" s="1">
        <v>4.5759064953131174</v>
      </c>
      <c r="O188" s="1">
        <v>4.5696597899048559</v>
      </c>
      <c r="P188" s="1">
        <v>4.7691260198587956E-4</v>
      </c>
      <c r="Q188" s="1">
        <v>3.0361643603156235E-4</v>
      </c>
      <c r="R188" s="1">
        <v>2.0648967954851847E-4</v>
      </c>
      <c r="S188" s="1">
        <v>0.74486060475612303</v>
      </c>
      <c r="T188" s="1">
        <v>0.77717905453548086</v>
      </c>
      <c r="U188" s="1">
        <v>0.74452104502219207</v>
      </c>
      <c r="V188" s="1">
        <v>7.7</v>
      </c>
      <c r="W188" s="1">
        <v>8.8000000000000007</v>
      </c>
      <c r="X188" s="1">
        <v>10.85</v>
      </c>
      <c r="Y188" s="1">
        <v>0.31000000000000022</v>
      </c>
      <c r="Z188" s="1">
        <v>0.33600000000000024</v>
      </c>
      <c r="AA188" s="1">
        <v>0.34100000000000025</v>
      </c>
      <c r="AB188" s="1">
        <v>143</v>
      </c>
      <c r="AC188" s="1">
        <v>1.8336638848276206E-4</v>
      </c>
      <c r="AD188" s="1">
        <v>8081260.0090673622</v>
      </c>
      <c r="AE188" s="1">
        <v>11.565529342902746</v>
      </c>
      <c r="AF188" s="1">
        <v>4.332843953418962</v>
      </c>
      <c r="AG188" s="1">
        <v>2.2669482801695168E-4</v>
      </c>
      <c r="AH188" s="1">
        <v>9990816</v>
      </c>
      <c r="AI188" s="1">
        <v>75688</v>
      </c>
      <c r="AJ188" s="1">
        <v>9.7786200989059838E-2</v>
      </c>
      <c r="AK188" s="1">
        <v>582280.59790640383</v>
      </c>
      <c r="AL188" s="1">
        <v>2533770.9427399486</v>
      </c>
      <c r="AM188" s="1">
        <v>32344</v>
      </c>
      <c r="AN188" s="1">
        <v>39754</v>
      </c>
      <c r="AO188" s="1">
        <v>55735</v>
      </c>
      <c r="AP188" s="1">
        <v>0.9007142857142858</v>
      </c>
      <c r="AQ188" s="1">
        <v>0.9007142857142858</v>
      </c>
      <c r="AR188" s="1">
        <v>0.9007142857142858</v>
      </c>
      <c r="AS188" s="1">
        <v>0.43684210526315792</v>
      </c>
      <c r="AT188" s="1">
        <v>0.5</v>
      </c>
      <c r="AU188" s="1">
        <v>0.61052631578947369</v>
      </c>
      <c r="AV188" s="1">
        <v>166</v>
      </c>
      <c r="AW188" s="1">
        <v>190</v>
      </c>
      <c r="AX188" s="1">
        <v>232</v>
      </c>
      <c r="AY188" s="1">
        <v>60</v>
      </c>
      <c r="AZ188" s="1">
        <v>80</v>
      </c>
      <c r="BA188" s="1">
        <v>120</v>
      </c>
      <c r="BB188" s="1">
        <v>31769849.999999996</v>
      </c>
      <c r="BC188" s="1">
        <v>38512950</v>
      </c>
      <c r="BD188" s="1">
        <v>53055660</v>
      </c>
      <c r="BE188" s="1">
        <v>1600</v>
      </c>
      <c r="BF188" s="1">
        <v>1800</v>
      </c>
      <c r="BG188" s="1">
        <v>1800</v>
      </c>
      <c r="BH188" s="1">
        <v>11.013486726286374</v>
      </c>
      <c r="BI188" s="1">
        <v>696.98793669041277</v>
      </c>
      <c r="BJ188" s="1">
        <v>5.5</v>
      </c>
      <c r="BK188" s="1">
        <v>4.8</v>
      </c>
      <c r="BL188" s="1">
        <v>6.4</v>
      </c>
      <c r="BM188" s="1">
        <v>1.44</v>
      </c>
      <c r="BN188" s="1">
        <v>1.47</v>
      </c>
      <c r="BO188" s="1">
        <v>1.59</v>
      </c>
      <c r="BP188" s="1">
        <v>9.34</v>
      </c>
      <c r="BQ188" s="1">
        <v>7.95</v>
      </c>
      <c r="BR188" s="1">
        <v>9.35</v>
      </c>
      <c r="BS188" s="1">
        <v>70</v>
      </c>
      <c r="BT188" s="1">
        <v>79.2</v>
      </c>
      <c r="BU188" s="1">
        <v>121.5</v>
      </c>
      <c r="BV188" s="1">
        <v>11.013486726286374</v>
      </c>
      <c r="BW188" s="1">
        <v>4.332843953418962</v>
      </c>
      <c r="BX188" s="1">
        <v>40</v>
      </c>
      <c r="BY188" s="1">
        <v>20</v>
      </c>
      <c r="BZ188" s="1">
        <v>0.31000000000000022</v>
      </c>
      <c r="CA188" s="1">
        <v>0.33600000000000024</v>
      </c>
      <c r="CB188" s="1">
        <v>0.34100000000000025</v>
      </c>
    </row>
    <row r="189" spans="1:80">
      <c r="A189" s="1">
        <v>188</v>
      </c>
      <c r="B189" s="1" t="b">
        <v>0</v>
      </c>
      <c r="C189" s="1" t="s">
        <v>52</v>
      </c>
      <c r="D189" s="1">
        <v>0.54603999999999997</v>
      </c>
      <c r="E189" s="1">
        <v>0.67808000000000002</v>
      </c>
      <c r="F189" s="1">
        <v>0.44089</v>
      </c>
      <c r="G189" s="1">
        <v>4</v>
      </c>
      <c r="H189" s="1">
        <v>17</v>
      </c>
      <c r="I189" s="1">
        <v>7</v>
      </c>
      <c r="J189" s="1">
        <v>411.13621848545284</v>
      </c>
      <c r="K189" s="1">
        <v>483.76772751491126</v>
      </c>
      <c r="L189" s="1">
        <v>655.48694341079783</v>
      </c>
      <c r="M189" s="1">
        <v>4.6428492801125829</v>
      </c>
      <c r="N189" s="1">
        <v>4.5758199111332685</v>
      </c>
      <c r="O189" s="1">
        <v>4.560264892130526</v>
      </c>
      <c r="P189" s="1">
        <v>7.5812466897883998E-4</v>
      </c>
      <c r="Q189" s="1">
        <v>3.4266311026934042E-4</v>
      </c>
      <c r="R189" s="1">
        <v>1.7629649728930977E-4</v>
      </c>
      <c r="S189" s="1">
        <v>0.73906378064631362</v>
      </c>
      <c r="T189" s="1">
        <v>0.7539955088903425</v>
      </c>
      <c r="U189" s="1">
        <v>0.78772823444756723</v>
      </c>
      <c r="V189" s="1">
        <v>7.15</v>
      </c>
      <c r="W189" s="1">
        <v>8.8000000000000007</v>
      </c>
      <c r="X189" s="1">
        <v>13.05</v>
      </c>
      <c r="Y189" s="1">
        <v>0.2870000000000002</v>
      </c>
      <c r="Z189" s="1">
        <v>0.33600000000000024</v>
      </c>
      <c r="AA189" s="1">
        <v>0.34800000000000025</v>
      </c>
      <c r="AB189" s="1">
        <v>139</v>
      </c>
      <c r="AC189" s="1">
        <v>1.8423513304998277E-4</v>
      </c>
      <c r="AD189" s="1">
        <v>9065615.6501909122</v>
      </c>
      <c r="AE189" s="1">
        <v>12.793441168268346</v>
      </c>
      <c r="AF189" s="1">
        <v>3.9299722082666788</v>
      </c>
      <c r="AG189" s="1">
        <v>2.2353485513264956E-4</v>
      </c>
      <c r="AH189" s="1">
        <v>10999428.000000002</v>
      </c>
      <c r="AI189" s="1">
        <v>83329</v>
      </c>
      <c r="AJ189" s="1">
        <v>0.10129448185556161</v>
      </c>
      <c r="AK189" s="1">
        <v>590511.93569642131</v>
      </c>
      <c r="AL189" s="1">
        <v>2930495.5488867527</v>
      </c>
      <c r="AM189" s="1">
        <v>24044</v>
      </c>
      <c r="AN189" s="1">
        <v>37256</v>
      </c>
      <c r="AO189" s="1">
        <v>68601</v>
      </c>
      <c r="AP189" s="1">
        <v>0.9007142857142858</v>
      </c>
      <c r="AQ189" s="1">
        <v>0.9007142857142858</v>
      </c>
      <c r="AR189" s="1">
        <v>0.9007142857142858</v>
      </c>
      <c r="AS189" s="1">
        <v>0.40526315789473683</v>
      </c>
      <c r="AT189" s="1">
        <v>0.5</v>
      </c>
      <c r="AU189" s="1">
        <v>0.73157894736842111</v>
      </c>
      <c r="AV189" s="1">
        <v>154</v>
      </c>
      <c r="AW189" s="1">
        <v>190</v>
      </c>
      <c r="AX189" s="1">
        <v>278</v>
      </c>
      <c r="AY189" s="1">
        <v>44</v>
      </c>
      <c r="AZ189" s="1">
        <v>72</v>
      </c>
      <c r="BA189" s="1">
        <v>174</v>
      </c>
      <c r="BB189" s="1">
        <v>24216849.999999993</v>
      </c>
      <c r="BC189" s="1">
        <v>36239769.999999993</v>
      </c>
      <c r="BD189" s="1">
        <v>64763719.999999993</v>
      </c>
      <c r="BE189" s="1">
        <v>1400</v>
      </c>
      <c r="BF189" s="1">
        <v>1800</v>
      </c>
      <c r="BG189" s="1">
        <v>1600</v>
      </c>
      <c r="BH189" s="1">
        <v>11.256527220845955</v>
      </c>
      <c r="BI189" s="1">
        <v>705.8415076803177</v>
      </c>
      <c r="BJ189" s="1">
        <v>5.8</v>
      </c>
      <c r="BK189" s="1">
        <v>5.8</v>
      </c>
      <c r="BL189" s="1">
        <v>5.6</v>
      </c>
      <c r="BM189" s="1">
        <v>1.1100000000000001</v>
      </c>
      <c r="BN189" s="1">
        <v>1.49</v>
      </c>
      <c r="BO189" s="1">
        <v>1.62</v>
      </c>
      <c r="BP189" s="1">
        <v>9.3000000000000007</v>
      </c>
      <c r="BQ189" s="1">
        <v>8.81</v>
      </c>
      <c r="BR189" s="1">
        <v>9</v>
      </c>
      <c r="BS189" s="1">
        <v>52.3</v>
      </c>
      <c r="BT189" s="1">
        <v>77.5</v>
      </c>
      <c r="BU189" s="1">
        <v>128</v>
      </c>
      <c r="BV189" s="1">
        <v>11.256527220845955</v>
      </c>
      <c r="BW189" s="1">
        <v>3.9299722082666788</v>
      </c>
      <c r="BX189" s="1">
        <v>102</v>
      </c>
      <c r="BY189" s="1">
        <v>28</v>
      </c>
      <c r="BZ189" s="1">
        <v>0.2870000000000002</v>
      </c>
      <c r="CA189" s="1">
        <v>0.33600000000000024</v>
      </c>
      <c r="CB189" s="1">
        <v>0.34800000000000025</v>
      </c>
    </row>
    <row r="190" spans="1:80">
      <c r="A190" s="1">
        <v>189</v>
      </c>
      <c r="B190" s="1" t="b">
        <v>0</v>
      </c>
      <c r="C190" s="1" t="s">
        <v>52</v>
      </c>
      <c r="D190" s="1">
        <v>0.62224999999999997</v>
      </c>
      <c r="E190" s="1">
        <v>0.58977999999999997</v>
      </c>
      <c r="F190" s="1">
        <v>0.26423999999999997</v>
      </c>
      <c r="G190" s="1">
        <v>5</v>
      </c>
      <c r="H190" s="1">
        <v>15</v>
      </c>
      <c r="I190" s="1">
        <v>4</v>
      </c>
      <c r="J190" s="1">
        <v>447.06094882436446</v>
      </c>
      <c r="K190" s="1">
        <v>532.61262205966227</v>
      </c>
      <c r="L190" s="1">
        <v>615.35468738241377</v>
      </c>
      <c r="M190" s="1">
        <v>4.6184746332476987</v>
      </c>
      <c r="N190" s="1">
        <v>4.5733552173118861</v>
      </c>
      <c r="O190" s="1">
        <v>4.560088651606728</v>
      </c>
      <c r="P190" s="1">
        <v>5.3969703377342298E-4</v>
      </c>
      <c r="Q190" s="1">
        <v>2.7268561203841013E-4</v>
      </c>
      <c r="R190" s="1">
        <v>2.0495130057176784E-4</v>
      </c>
      <c r="S190" s="1">
        <v>0.73822057141320097</v>
      </c>
      <c r="T190" s="1">
        <v>0.75158012792648199</v>
      </c>
      <c r="U190" s="1">
        <v>0.77134896655523444</v>
      </c>
      <c r="V190" s="1">
        <v>8</v>
      </c>
      <c r="W190" s="1">
        <v>9.9499999999999993</v>
      </c>
      <c r="X190" s="1">
        <v>12.1</v>
      </c>
      <c r="Y190" s="1">
        <v>0.30500000000000022</v>
      </c>
      <c r="Z190" s="1">
        <v>0.33800000000000024</v>
      </c>
      <c r="AA190" s="1">
        <v>0.34800000000000025</v>
      </c>
      <c r="AB190" s="1">
        <v>141</v>
      </c>
      <c r="AC190" s="1">
        <v>1.8364967169348409E-4</v>
      </c>
      <c r="AD190" s="1">
        <v>8622184.1471933741</v>
      </c>
      <c r="AE190" s="1">
        <v>12.189440875868851</v>
      </c>
      <c r="AF190" s="1">
        <v>4.028516915146902</v>
      </c>
      <c r="AG190" s="1">
        <v>2.2393484084495311E-4</v>
      </c>
      <c r="AH190" s="1">
        <v>10513536</v>
      </c>
      <c r="AI190" s="1">
        <v>79648</v>
      </c>
      <c r="AJ190" s="1">
        <v>9.7072714996328732E-2</v>
      </c>
      <c r="AK190" s="1">
        <v>589457.18094574439</v>
      </c>
      <c r="AL190" s="1">
        <v>2679506.0545279733</v>
      </c>
      <c r="AM190" s="1">
        <v>31390</v>
      </c>
      <c r="AN190" s="1">
        <v>40677</v>
      </c>
      <c r="AO190" s="1">
        <v>64218</v>
      </c>
      <c r="AP190" s="1">
        <v>0.9007142857142858</v>
      </c>
      <c r="AQ190" s="1">
        <v>0.9007142857142858</v>
      </c>
      <c r="AR190" s="1">
        <v>0.9007142857142858</v>
      </c>
      <c r="AS190" s="1">
        <v>0.45263157894736844</v>
      </c>
      <c r="AT190" s="1">
        <v>0.56315789473684208</v>
      </c>
      <c r="AU190" s="1">
        <v>0.67894736842105263</v>
      </c>
      <c r="AV190" s="1">
        <v>172</v>
      </c>
      <c r="AW190" s="1">
        <v>214</v>
      </c>
      <c r="AX190" s="1">
        <v>258</v>
      </c>
      <c r="AY190" s="1">
        <v>60</v>
      </c>
      <c r="AZ190" s="1">
        <v>88</v>
      </c>
      <c r="BA190" s="1">
        <v>144</v>
      </c>
      <c r="BB190" s="1">
        <v>30901709.999999989</v>
      </c>
      <c r="BC190" s="1">
        <v>39352879.999999993</v>
      </c>
      <c r="BD190" s="1">
        <v>60775190</v>
      </c>
      <c r="BE190" s="1">
        <v>1600</v>
      </c>
      <c r="BF190" s="1">
        <v>1600</v>
      </c>
      <c r="BG190" s="1">
        <v>1800</v>
      </c>
      <c r="BH190" s="1">
        <v>11.884796109207119</v>
      </c>
      <c r="BI190" s="1">
        <v>690.34342627441845</v>
      </c>
      <c r="BJ190" s="1">
        <v>5.9</v>
      </c>
      <c r="BK190" s="1">
        <v>5.48</v>
      </c>
      <c r="BL190" s="1">
        <v>6.25</v>
      </c>
      <c r="BM190" s="1">
        <v>1.47</v>
      </c>
      <c r="BN190" s="1">
        <v>1.46</v>
      </c>
      <c r="BO190" s="1">
        <v>1.66</v>
      </c>
      <c r="BP190" s="1">
        <v>9.34</v>
      </c>
      <c r="BQ190" s="1">
        <v>9.17</v>
      </c>
      <c r="BR190" s="1">
        <v>9.1</v>
      </c>
      <c r="BS190" s="1">
        <v>70</v>
      </c>
      <c r="BT190" s="1">
        <v>82.6</v>
      </c>
      <c r="BU190" s="1">
        <v>130.30000000000001</v>
      </c>
      <c r="BV190" s="1">
        <v>11.884796109207119</v>
      </c>
      <c r="BW190" s="1">
        <v>4.028516915146902</v>
      </c>
      <c r="BX190" s="1">
        <v>56</v>
      </c>
      <c r="BY190" s="1">
        <v>28</v>
      </c>
      <c r="BZ190" s="1">
        <v>0.30500000000000022</v>
      </c>
      <c r="CA190" s="1">
        <v>0.33800000000000024</v>
      </c>
      <c r="CB190" s="1">
        <v>0.34800000000000025</v>
      </c>
    </row>
    <row r="191" spans="1:80">
      <c r="A191" s="1">
        <v>190</v>
      </c>
      <c r="B191" s="1" t="b">
        <v>0</v>
      </c>
      <c r="C191" s="1" t="s">
        <v>52</v>
      </c>
      <c r="D191" s="1">
        <v>0.42903999999999998</v>
      </c>
      <c r="E191" s="1">
        <v>0.95354000000000005</v>
      </c>
      <c r="F191" s="1">
        <v>0.37930000000000003</v>
      </c>
      <c r="G191" s="1">
        <v>4</v>
      </c>
      <c r="H191" s="1">
        <v>23</v>
      </c>
      <c r="I191" s="1">
        <v>6</v>
      </c>
      <c r="J191" s="1">
        <v>411.13621848545284</v>
      </c>
      <c r="K191" s="1">
        <v>434.18790959551683</v>
      </c>
      <c r="L191" s="1">
        <v>655.48694341079783</v>
      </c>
      <c r="M191" s="1">
        <v>4.6428492801125829</v>
      </c>
      <c r="N191" s="1">
        <v>4.5741018095133166</v>
      </c>
      <c r="O191" s="1">
        <v>4.5589861088269537</v>
      </c>
      <c r="P191" s="1">
        <v>7.8743774542252253E-4</v>
      </c>
      <c r="Q191" s="1">
        <v>4.3475245243171704E-4</v>
      </c>
      <c r="R191" s="1">
        <v>1.8024839506566309E-4</v>
      </c>
      <c r="S191" s="1">
        <v>0.73910330825247417</v>
      </c>
      <c r="T191" s="1">
        <v>0.72470912385448449</v>
      </c>
      <c r="U191" s="1">
        <v>0.78759694259073565</v>
      </c>
      <c r="V191" s="1">
        <v>7.15</v>
      </c>
      <c r="W191" s="1">
        <v>7.7</v>
      </c>
      <c r="X191" s="1">
        <v>13.05</v>
      </c>
      <c r="Y191" s="1">
        <v>0.2870000000000002</v>
      </c>
      <c r="Z191" s="1">
        <v>0.33700000000000024</v>
      </c>
      <c r="AA191" s="1">
        <v>0.34900000000000025</v>
      </c>
      <c r="AB191" s="1">
        <v>130</v>
      </c>
      <c r="AC191" s="1">
        <v>1.9833120897905321E-4</v>
      </c>
      <c r="AD191" s="1">
        <v>8811887.8591429647</v>
      </c>
      <c r="AE191" s="1">
        <v>13.411486903178545</v>
      </c>
      <c r="AF191" s="1">
        <v>4.2749880501594859</v>
      </c>
      <c r="AG191" s="1">
        <v>2.4108108948064807E-4</v>
      </c>
      <c r="AH191" s="1">
        <v>10711272.000000002</v>
      </c>
      <c r="AI191" s="1">
        <v>81146</v>
      </c>
      <c r="AJ191" s="1">
        <v>0.11037638585886092</v>
      </c>
      <c r="AK191" s="1">
        <v>547533.61321023828</v>
      </c>
      <c r="AL191" s="1">
        <v>2883264.6041704528</v>
      </c>
      <c r="AM191" s="1">
        <v>24044</v>
      </c>
      <c r="AN191" s="1">
        <v>40188</v>
      </c>
      <c r="AO191" s="1">
        <v>68530</v>
      </c>
      <c r="AP191" s="1">
        <v>0.9007142857142858</v>
      </c>
      <c r="AQ191" s="1">
        <v>0.9007142857142858</v>
      </c>
      <c r="AR191" s="1">
        <v>0.9007142857142858</v>
      </c>
      <c r="AS191" s="1">
        <v>0.40526315789473683</v>
      </c>
      <c r="AT191" s="1">
        <v>0.43684210526315792</v>
      </c>
      <c r="AU191" s="1">
        <v>0.73157894736842111</v>
      </c>
      <c r="AV191" s="1">
        <v>154</v>
      </c>
      <c r="AW191" s="1">
        <v>166</v>
      </c>
      <c r="AX191" s="1">
        <v>278</v>
      </c>
      <c r="AY191" s="1">
        <v>44</v>
      </c>
      <c r="AZ191" s="1">
        <v>73</v>
      </c>
      <c r="BA191" s="1">
        <v>174</v>
      </c>
      <c r="BB191" s="1">
        <v>24216849.999999993</v>
      </c>
      <c r="BC191" s="1">
        <v>38907889.999999993</v>
      </c>
      <c r="BD191" s="1">
        <v>64699110.000000007</v>
      </c>
      <c r="BE191" s="1">
        <v>1400</v>
      </c>
      <c r="BF191" s="1">
        <v>1800</v>
      </c>
      <c r="BG191" s="1">
        <v>1550</v>
      </c>
      <c r="BH191" s="1">
        <v>11.537546960086429</v>
      </c>
      <c r="BI191" s="1">
        <v>693.27521141281852</v>
      </c>
      <c r="BJ191" s="1">
        <v>5.8</v>
      </c>
      <c r="BK191" s="1">
        <v>5.6</v>
      </c>
      <c r="BL191" s="1">
        <v>5.3</v>
      </c>
      <c r="BM191" s="1">
        <v>1.1100000000000001</v>
      </c>
      <c r="BN191" s="1">
        <v>1.43</v>
      </c>
      <c r="BO191" s="1">
        <v>1.57</v>
      </c>
      <c r="BP191" s="1">
        <v>9.3000000000000007</v>
      </c>
      <c r="BQ191" s="1">
        <v>7.66</v>
      </c>
      <c r="BR191" s="1">
        <v>9.44</v>
      </c>
      <c r="BS191" s="1">
        <v>52.3</v>
      </c>
      <c r="BT191" s="1">
        <v>102.8</v>
      </c>
      <c r="BU191" s="1">
        <v>124.6</v>
      </c>
      <c r="BV191" s="1">
        <v>11.537546960086429</v>
      </c>
      <c r="BW191" s="1">
        <v>4.2749880501594859</v>
      </c>
      <c r="BX191" s="1">
        <v>101</v>
      </c>
      <c r="BY191" s="1">
        <v>29</v>
      </c>
      <c r="BZ191" s="1">
        <v>0.2870000000000002</v>
      </c>
      <c r="CA191" s="1">
        <v>0.33700000000000024</v>
      </c>
      <c r="CB191" s="1">
        <v>0.34900000000000025</v>
      </c>
    </row>
    <row r="192" spans="1:80">
      <c r="A192" s="1">
        <v>191</v>
      </c>
      <c r="B192" s="1" t="b">
        <v>0</v>
      </c>
      <c r="C192" s="1" t="s">
        <v>52</v>
      </c>
      <c r="D192" s="1">
        <v>0.24263000000000001</v>
      </c>
      <c r="E192" s="1">
        <v>0.87444999999999995</v>
      </c>
      <c r="F192" s="1">
        <v>0.11759</v>
      </c>
      <c r="G192" s="1">
        <v>2</v>
      </c>
      <c r="H192" s="1">
        <v>21</v>
      </c>
      <c r="I192" s="1">
        <v>2</v>
      </c>
      <c r="J192" s="1">
        <v>442.8077006846824</v>
      </c>
      <c r="K192" s="1">
        <v>554.95979538844119</v>
      </c>
      <c r="L192" s="1">
        <v>496.34512719675689</v>
      </c>
      <c r="M192" s="1">
        <v>4.6466199198699849</v>
      </c>
      <c r="N192" s="1">
        <v>4.5700911217840714</v>
      </c>
      <c r="O192" s="1">
        <v>4.5556065086865107</v>
      </c>
      <c r="P192" s="1">
        <v>5.0194432328197415E-4</v>
      </c>
      <c r="Q192" s="1">
        <v>2.1449600250973168E-4</v>
      </c>
      <c r="R192" s="1">
        <v>2.9917234993418791E-4</v>
      </c>
      <c r="S192" s="1">
        <v>0.76122825879558653</v>
      </c>
      <c r="T192" s="1">
        <v>0.72576618937567128</v>
      </c>
      <c r="U192" s="1">
        <v>0.76799483016043946</v>
      </c>
      <c r="V192" s="1">
        <v>7.9</v>
      </c>
      <c r="W192" s="1">
        <v>10.55</v>
      </c>
      <c r="X192" s="1">
        <v>9.1</v>
      </c>
      <c r="Y192" s="1">
        <v>0.2840000000000002</v>
      </c>
      <c r="Z192" s="1">
        <v>0.34000000000000025</v>
      </c>
      <c r="AA192" s="1">
        <v>0.35100000000000026</v>
      </c>
      <c r="AB192" s="1">
        <v>141</v>
      </c>
      <c r="AC192" s="1">
        <v>1.8652963641177224E-4</v>
      </c>
      <c r="AD192" s="1">
        <v>7796371.7798869954</v>
      </c>
      <c r="AE192" s="1">
        <v>11.377219731572371</v>
      </c>
      <c r="AF192" s="1">
        <v>4.4622963330871741</v>
      </c>
      <c r="AG192" s="1">
        <v>2.3115259974264399E-4</v>
      </c>
      <c r="AH192" s="1">
        <v>9661476</v>
      </c>
      <c r="AI192" s="1">
        <v>73193</v>
      </c>
      <c r="AJ192" s="1">
        <v>0.10044029442931128</v>
      </c>
      <c r="AK192" s="1">
        <v>571051.33209387865</v>
      </c>
      <c r="AL192" s="1">
        <v>2468215.6564547857</v>
      </c>
      <c r="AM192" s="1">
        <v>24224</v>
      </c>
      <c r="AN192" s="1">
        <v>41380</v>
      </c>
      <c r="AO192" s="1">
        <v>59399</v>
      </c>
      <c r="AP192" s="1">
        <v>0.9007142857142858</v>
      </c>
      <c r="AQ192" s="1">
        <v>0.9007142857142858</v>
      </c>
      <c r="AR192" s="1">
        <v>0.9007142857142858</v>
      </c>
      <c r="AS192" s="1">
        <v>0.44736842105263158</v>
      </c>
      <c r="AT192" s="1">
        <v>0.59473684210526312</v>
      </c>
      <c r="AU192" s="1">
        <v>0.51578947368421058</v>
      </c>
      <c r="AV192" s="1">
        <v>170</v>
      </c>
      <c r="AW192" s="1">
        <v>226</v>
      </c>
      <c r="AX192" s="1">
        <v>196</v>
      </c>
      <c r="AY192" s="1">
        <v>50</v>
      </c>
      <c r="AZ192" s="1">
        <v>100</v>
      </c>
      <c r="BA192" s="1">
        <v>112</v>
      </c>
      <c r="BB192" s="1">
        <v>24380649.999999996</v>
      </c>
      <c r="BC192" s="1">
        <v>39992609.999999993</v>
      </c>
      <c r="BD192" s="1">
        <v>56389900</v>
      </c>
      <c r="BE192" s="1">
        <v>1400</v>
      </c>
      <c r="BF192" s="1">
        <v>1000</v>
      </c>
      <c r="BG192" s="1">
        <v>2200</v>
      </c>
      <c r="BH192" s="1">
        <v>11.002372242703016</v>
      </c>
      <c r="BI192" s="1">
        <v>680.76304034124655</v>
      </c>
      <c r="BJ192" s="1">
        <v>6.2</v>
      </c>
      <c r="BK192" s="1">
        <v>6</v>
      </c>
      <c r="BL192" s="1">
        <v>6.2</v>
      </c>
      <c r="BM192" s="1">
        <v>1.17</v>
      </c>
      <c r="BN192" s="1">
        <v>1.45</v>
      </c>
      <c r="BO192" s="1">
        <v>1.65</v>
      </c>
      <c r="BP192" s="1">
        <v>9.3000000000000007</v>
      </c>
      <c r="BQ192" s="1">
        <v>8.58</v>
      </c>
      <c r="BR192" s="1">
        <v>8.76</v>
      </c>
      <c r="BS192" s="1">
        <v>48.3</v>
      </c>
      <c r="BT192" s="1">
        <v>96</v>
      </c>
      <c r="BU192" s="1">
        <v>120</v>
      </c>
      <c r="BV192" s="1">
        <v>11.002372242703016</v>
      </c>
      <c r="BW192" s="1">
        <v>4.4622963330871741</v>
      </c>
      <c r="BX192" s="1">
        <v>12</v>
      </c>
      <c r="BY192" s="1">
        <v>50</v>
      </c>
      <c r="BZ192" s="1">
        <v>0.2840000000000002</v>
      </c>
      <c r="CA192" s="1">
        <v>0.34000000000000025</v>
      </c>
      <c r="CB192" s="1">
        <v>0.35100000000000026</v>
      </c>
    </row>
    <row r="193" spans="1:80">
      <c r="A193" s="1">
        <v>192</v>
      </c>
      <c r="B193" s="1" t="b">
        <v>0</v>
      </c>
      <c r="C193" s="1" t="s">
        <v>52</v>
      </c>
      <c r="D193" s="1">
        <v>0.31522</v>
      </c>
      <c r="E193" s="1">
        <v>0.57054000000000005</v>
      </c>
      <c r="F193" s="1">
        <v>0.13886000000000001</v>
      </c>
      <c r="G193" s="1">
        <v>3</v>
      </c>
      <c r="H193" s="1">
        <v>14</v>
      </c>
      <c r="I193" s="1">
        <v>3</v>
      </c>
      <c r="J193" s="1">
        <v>434.18790959551683</v>
      </c>
      <c r="K193" s="1">
        <v>551.18911241779028</v>
      </c>
      <c r="L193" s="1">
        <v>615.35468738241377</v>
      </c>
      <c r="M193" s="1">
        <v>4.6348929887801233</v>
      </c>
      <c r="N193" s="1">
        <v>4.5456424618977813</v>
      </c>
      <c r="O193" s="1">
        <v>4.5607926996931729</v>
      </c>
      <c r="P193" s="1">
        <v>7.273771153837146E-4</v>
      </c>
      <c r="Q193" s="1">
        <v>2.6687347491017173E-4</v>
      </c>
      <c r="R193" s="1">
        <v>2.1156187822531946E-4</v>
      </c>
      <c r="S193" s="1">
        <v>0.75200830902025617</v>
      </c>
      <c r="T193" s="1">
        <v>0.76753602536795285</v>
      </c>
      <c r="U193" s="1">
        <v>0.77747924274281688</v>
      </c>
      <c r="V193" s="1">
        <v>7.7</v>
      </c>
      <c r="W193" s="1">
        <v>10.45</v>
      </c>
      <c r="X193" s="1">
        <v>12.1</v>
      </c>
      <c r="Y193" s="1">
        <v>0.2930000000000002</v>
      </c>
      <c r="Z193" s="1">
        <v>0.35800000000000026</v>
      </c>
      <c r="AA193" s="1">
        <v>0.34700000000000025</v>
      </c>
      <c r="AB193" s="1">
        <v>136</v>
      </c>
      <c r="AC193" s="1">
        <v>1.8928465027365224E-4</v>
      </c>
      <c r="AD193" s="1">
        <v>8658701.7623370588</v>
      </c>
      <c r="AE193" s="1">
        <v>12.534114066704127</v>
      </c>
      <c r="AF193" s="1">
        <v>4.0011117459322119</v>
      </c>
      <c r="AG193" s="1">
        <v>2.2929576773297435E-4</v>
      </c>
      <c r="AH193" s="1">
        <v>10488984</v>
      </c>
      <c r="AI193" s="1">
        <v>79462</v>
      </c>
      <c r="AJ193" s="1">
        <v>0.10172731649121282</v>
      </c>
      <c r="AK193" s="1">
        <v>575675.69303642877</v>
      </c>
      <c r="AL193" s="1">
        <v>2735932.6420435766</v>
      </c>
      <c r="AM193" s="1">
        <v>25716</v>
      </c>
      <c r="AN193" s="1">
        <v>49500</v>
      </c>
      <c r="AO193" s="1">
        <v>62766</v>
      </c>
      <c r="AP193" s="1">
        <v>0.9007142857142858</v>
      </c>
      <c r="AQ193" s="1">
        <v>0.9007142857142858</v>
      </c>
      <c r="AR193" s="1">
        <v>0.9007142857142858</v>
      </c>
      <c r="AS193" s="1">
        <v>0.43684210526315792</v>
      </c>
      <c r="AT193" s="1">
        <v>0.58947368421052626</v>
      </c>
      <c r="AU193" s="1">
        <v>0.67894736842105263</v>
      </c>
      <c r="AV193" s="1">
        <v>166</v>
      </c>
      <c r="AW193" s="1">
        <v>224</v>
      </c>
      <c r="AX193" s="1">
        <v>258</v>
      </c>
      <c r="AY193" s="1">
        <v>50</v>
      </c>
      <c r="AZ193" s="1">
        <v>104</v>
      </c>
      <c r="BA193" s="1">
        <v>144</v>
      </c>
      <c r="BB193" s="1">
        <v>25738369.999999996</v>
      </c>
      <c r="BC193" s="1">
        <v>47381809.999999993</v>
      </c>
      <c r="BD193" s="1">
        <v>59453869.999999993</v>
      </c>
      <c r="BE193" s="1">
        <v>1400</v>
      </c>
      <c r="BF193" s="1">
        <v>1900</v>
      </c>
      <c r="BG193" s="1">
        <v>1800</v>
      </c>
      <c r="BH193" s="1">
        <v>12.479088873524868</v>
      </c>
      <c r="BI193" s="1">
        <v>668.05301674697353</v>
      </c>
      <c r="BJ193" s="1">
        <v>6.2</v>
      </c>
      <c r="BK193" s="1">
        <v>5.47</v>
      </c>
      <c r="BL193" s="1">
        <v>6.2</v>
      </c>
      <c r="BM193" s="1">
        <v>1.17</v>
      </c>
      <c r="BN193" s="1">
        <v>1.55</v>
      </c>
      <c r="BO193" s="1">
        <v>1.66</v>
      </c>
      <c r="BP193" s="1">
        <v>9.3000000000000007</v>
      </c>
      <c r="BQ193" s="1">
        <v>8.43</v>
      </c>
      <c r="BR193" s="1">
        <v>9.1</v>
      </c>
      <c r="BS193" s="1">
        <v>52.3</v>
      </c>
      <c r="BT193" s="1">
        <v>100</v>
      </c>
      <c r="BU193" s="1">
        <v>120.3</v>
      </c>
      <c r="BV193" s="1">
        <v>12.479088873524868</v>
      </c>
      <c r="BW193" s="1">
        <v>4.0011117459322119</v>
      </c>
      <c r="BX193" s="1">
        <v>40</v>
      </c>
      <c r="BY193" s="1">
        <v>54</v>
      </c>
      <c r="BZ193" s="1">
        <v>0.2930000000000002</v>
      </c>
      <c r="CA193" s="1">
        <v>0.35800000000000026</v>
      </c>
      <c r="CB193" s="1">
        <v>0.34700000000000025</v>
      </c>
    </row>
    <row r="194" spans="1:80">
      <c r="A194" s="1">
        <v>193</v>
      </c>
      <c r="B194" s="1" t="b">
        <v>0</v>
      </c>
      <c r="C194" s="1" t="s">
        <v>52</v>
      </c>
      <c r="D194" s="1">
        <v>0.48687000000000002</v>
      </c>
      <c r="E194" s="1">
        <v>0.54434000000000005</v>
      </c>
      <c r="F194" s="1">
        <v>0.39624999999999999</v>
      </c>
      <c r="G194" s="1">
        <v>4</v>
      </c>
      <c r="H194" s="1">
        <v>14</v>
      </c>
      <c r="I194" s="1">
        <v>6</v>
      </c>
      <c r="J194" s="1">
        <v>411.13621848545284</v>
      </c>
      <c r="K194" s="1">
        <v>551.18911241779028</v>
      </c>
      <c r="L194" s="1">
        <v>647.21904122142223</v>
      </c>
      <c r="M194" s="1">
        <v>4.6428492801125829</v>
      </c>
      <c r="N194" s="1">
        <v>4.5426806732999356</v>
      </c>
      <c r="O194" s="1">
        <v>4.5589861088269537</v>
      </c>
      <c r="P194" s="1">
        <v>8.7389528425004578E-4</v>
      </c>
      <c r="Q194" s="1">
        <v>2.9851957825966424E-4</v>
      </c>
      <c r="R194" s="1">
        <v>2.0940183541086709E-4</v>
      </c>
      <c r="S194" s="1">
        <v>0.74116544052676736</v>
      </c>
      <c r="T194" s="1">
        <v>0.76698717918207004</v>
      </c>
      <c r="U194" s="1">
        <v>0.78698752264996041</v>
      </c>
      <c r="V194" s="1">
        <v>7.15</v>
      </c>
      <c r="W194" s="1">
        <v>10.45</v>
      </c>
      <c r="X194" s="1">
        <v>12.85</v>
      </c>
      <c r="Y194" s="1">
        <v>0.2870000000000002</v>
      </c>
      <c r="Z194" s="1">
        <v>0.36000000000000026</v>
      </c>
      <c r="AA194" s="1">
        <v>0.34900000000000025</v>
      </c>
      <c r="AB194" s="1">
        <v>127</v>
      </c>
      <c r="AC194" s="1">
        <v>1.9563691927101449E-4</v>
      </c>
      <c r="AD194" s="1">
        <v>8828376.0878503229</v>
      </c>
      <c r="AE194" s="1">
        <v>13.347491848031025</v>
      </c>
      <c r="AF194" s="1">
        <v>4.3845708982413747</v>
      </c>
      <c r="AG194" s="1">
        <v>2.3948262825342824E-4</v>
      </c>
      <c r="AH194" s="1">
        <v>10806972</v>
      </c>
      <c r="AI194" s="1">
        <v>81871</v>
      </c>
      <c r="AJ194" s="1">
        <v>0.10820998959654415</v>
      </c>
      <c r="AK194" s="1">
        <v>551188.20501799963</v>
      </c>
      <c r="AL194" s="1">
        <v>2870964.3144451482</v>
      </c>
      <c r="AM194" s="1">
        <v>24044</v>
      </c>
      <c r="AN194" s="1">
        <v>49500</v>
      </c>
      <c r="AO194" s="1">
        <v>68530</v>
      </c>
      <c r="AP194" s="1">
        <v>0.9007142857142858</v>
      </c>
      <c r="AQ194" s="1">
        <v>0.9007142857142858</v>
      </c>
      <c r="AR194" s="1">
        <v>0.9007142857142858</v>
      </c>
      <c r="AS194" s="1">
        <v>0.40526315789473683</v>
      </c>
      <c r="AT194" s="1">
        <v>0.58947368421052626</v>
      </c>
      <c r="AU194" s="1">
        <v>0.72105263157894739</v>
      </c>
      <c r="AV194" s="1">
        <v>154</v>
      </c>
      <c r="AW194" s="1">
        <v>224</v>
      </c>
      <c r="AX194" s="1">
        <v>274</v>
      </c>
      <c r="AY194" s="1">
        <v>44</v>
      </c>
      <c r="AZ194" s="1">
        <v>104</v>
      </c>
      <c r="BA194" s="1">
        <v>174</v>
      </c>
      <c r="BB194" s="1">
        <v>24216849.999999993</v>
      </c>
      <c r="BC194" s="1">
        <v>47381809.999999993</v>
      </c>
      <c r="BD194" s="1">
        <v>64699110.000000007</v>
      </c>
      <c r="BE194" s="1">
        <v>1400</v>
      </c>
      <c r="BF194" s="1">
        <v>1900</v>
      </c>
      <c r="BG194" s="1">
        <v>1550</v>
      </c>
      <c r="BH194" s="1">
        <v>12.896108179511334</v>
      </c>
      <c r="BI194" s="1">
        <v>722.18750793463221</v>
      </c>
      <c r="BJ194" s="1">
        <v>5.8</v>
      </c>
      <c r="BK194" s="1">
        <v>5.47</v>
      </c>
      <c r="BL194" s="1">
        <v>5.3</v>
      </c>
      <c r="BM194" s="1">
        <v>1.1100000000000001</v>
      </c>
      <c r="BN194" s="1">
        <v>1.55</v>
      </c>
      <c r="BO194" s="1">
        <v>1.57</v>
      </c>
      <c r="BP194" s="1">
        <v>9.3000000000000007</v>
      </c>
      <c r="BQ194" s="1">
        <v>8.43</v>
      </c>
      <c r="BR194" s="1">
        <v>9.44</v>
      </c>
      <c r="BS194" s="1">
        <v>52.3</v>
      </c>
      <c r="BT194" s="1">
        <v>100</v>
      </c>
      <c r="BU194" s="1">
        <v>124.6</v>
      </c>
      <c r="BV194" s="1">
        <v>12.896108179511334</v>
      </c>
      <c r="BW194" s="1">
        <v>4.3845708982413747</v>
      </c>
      <c r="BX194" s="1">
        <v>70</v>
      </c>
      <c r="BY194" s="1">
        <v>60</v>
      </c>
      <c r="BZ194" s="1">
        <v>0.2870000000000002</v>
      </c>
      <c r="CA194" s="1">
        <v>0.36000000000000026</v>
      </c>
      <c r="CB194" s="1">
        <v>0.34900000000000025</v>
      </c>
    </row>
    <row r="195" spans="1:80">
      <c r="A195" s="1">
        <v>194</v>
      </c>
      <c r="B195" s="1" t="b">
        <v>0</v>
      </c>
      <c r="C195" s="1" t="s">
        <v>52</v>
      </c>
      <c r="D195" s="1">
        <v>0.71975999999999996</v>
      </c>
      <c r="E195" s="1">
        <v>0.53863000000000005</v>
      </c>
      <c r="F195" s="1">
        <v>0</v>
      </c>
      <c r="G195" s="1" t="s">
        <v>182</v>
      </c>
      <c r="H195" s="1" t="s">
        <v>182</v>
      </c>
      <c r="I195" s="1" t="s">
        <v>182</v>
      </c>
      <c r="J195" s="1" t="s">
        <v>182</v>
      </c>
      <c r="K195" s="1" t="s">
        <v>182</v>
      </c>
      <c r="L195" s="1" t="s">
        <v>182</v>
      </c>
      <c r="M195" s="1" t="s">
        <v>182</v>
      </c>
      <c r="N195" s="1" t="s">
        <v>182</v>
      </c>
      <c r="O195" s="1" t="s">
        <v>182</v>
      </c>
      <c r="P195" s="1" t="s">
        <v>182</v>
      </c>
      <c r="Q195" s="1" t="s">
        <v>182</v>
      </c>
      <c r="R195" s="1" t="s">
        <v>182</v>
      </c>
      <c r="S195" s="1" t="s">
        <v>182</v>
      </c>
      <c r="T195" s="1" t="s">
        <v>182</v>
      </c>
      <c r="U195" s="1" t="s">
        <v>182</v>
      </c>
      <c r="V195" s="1" t="s">
        <v>182</v>
      </c>
      <c r="W195" s="1" t="s">
        <v>182</v>
      </c>
      <c r="X195" s="1" t="s">
        <v>182</v>
      </c>
      <c r="Y195" s="1" t="s">
        <v>182</v>
      </c>
      <c r="Z195" s="1" t="s">
        <v>182</v>
      </c>
      <c r="AA195" s="1" t="s">
        <v>182</v>
      </c>
      <c r="AB195" s="1" t="s">
        <v>182</v>
      </c>
      <c r="AC195" s="1" t="s">
        <v>182</v>
      </c>
      <c r="AD195" s="1" t="s">
        <v>182</v>
      </c>
      <c r="AE195" s="1" t="s">
        <v>182</v>
      </c>
      <c r="AF195" s="1" t="s">
        <v>182</v>
      </c>
      <c r="AG195" s="1" t="s">
        <v>182</v>
      </c>
      <c r="AH195" s="1" t="s">
        <v>182</v>
      </c>
      <c r="AI195" s="1" t="s">
        <v>182</v>
      </c>
      <c r="AJ195" s="1" t="s">
        <v>182</v>
      </c>
      <c r="AK195" s="1" t="s">
        <v>182</v>
      </c>
      <c r="AL195" s="1" t="s">
        <v>182</v>
      </c>
      <c r="AM195" s="1" t="s">
        <v>182</v>
      </c>
      <c r="AN195" s="1" t="s">
        <v>182</v>
      </c>
      <c r="AO195" s="1" t="s">
        <v>182</v>
      </c>
      <c r="AP195" s="1" t="s">
        <v>182</v>
      </c>
      <c r="AQ195" s="1" t="s">
        <v>182</v>
      </c>
      <c r="AR195" s="1" t="s">
        <v>182</v>
      </c>
      <c r="AS195" s="1" t="s">
        <v>182</v>
      </c>
      <c r="AT195" s="1" t="s">
        <v>182</v>
      </c>
      <c r="AU195" s="1" t="s">
        <v>182</v>
      </c>
      <c r="AV195" s="1" t="s">
        <v>182</v>
      </c>
      <c r="AW195" s="1" t="s">
        <v>182</v>
      </c>
      <c r="AX195" s="1" t="s">
        <v>182</v>
      </c>
      <c r="AY195" s="1" t="s">
        <v>182</v>
      </c>
      <c r="AZ195" s="1" t="s">
        <v>182</v>
      </c>
      <c r="BA195" s="1" t="s">
        <v>182</v>
      </c>
      <c r="BB195" s="1" t="s">
        <v>182</v>
      </c>
      <c r="BC195" s="1" t="s">
        <v>182</v>
      </c>
      <c r="BD195" s="1" t="s">
        <v>182</v>
      </c>
      <c r="BE195" s="1" t="s">
        <v>182</v>
      </c>
      <c r="BF195" s="1" t="s">
        <v>182</v>
      </c>
      <c r="BG195" s="1" t="s">
        <v>182</v>
      </c>
      <c r="BH195" s="1" t="s">
        <v>182</v>
      </c>
      <c r="BI195" s="1" t="s">
        <v>182</v>
      </c>
      <c r="BJ195" s="1" t="s">
        <v>182</v>
      </c>
      <c r="BK195" s="1" t="s">
        <v>182</v>
      </c>
      <c r="BL195" s="1" t="s">
        <v>182</v>
      </c>
      <c r="BM195" s="1" t="s">
        <v>182</v>
      </c>
      <c r="BN195" s="1" t="s">
        <v>182</v>
      </c>
      <c r="BO195" s="1" t="s">
        <v>182</v>
      </c>
      <c r="BP195" s="1" t="s">
        <v>182</v>
      </c>
      <c r="BQ195" s="1" t="s">
        <v>182</v>
      </c>
      <c r="BR195" s="1" t="s">
        <v>182</v>
      </c>
      <c r="BS195" s="1" t="s">
        <v>182</v>
      </c>
      <c r="BT195" s="1" t="s">
        <v>182</v>
      </c>
      <c r="BU195" s="1" t="s">
        <v>182</v>
      </c>
      <c r="BV195" s="1" t="s">
        <v>182</v>
      </c>
      <c r="BW195" s="1" t="s">
        <v>182</v>
      </c>
      <c r="BX195" s="1" t="s">
        <v>182</v>
      </c>
      <c r="BY195" s="1" t="s">
        <v>182</v>
      </c>
      <c r="BZ195" s="1" t="s">
        <v>182</v>
      </c>
      <c r="CA195" s="1" t="s">
        <v>182</v>
      </c>
      <c r="CB195" s="1" t="s">
        <v>182</v>
      </c>
    </row>
    <row r="196" spans="1:80">
      <c r="A196" s="1">
        <v>195</v>
      </c>
      <c r="B196" s="1" t="b">
        <v>0</v>
      </c>
      <c r="C196" s="1" t="s">
        <v>52</v>
      </c>
      <c r="D196" s="1">
        <v>0.72577999999999998</v>
      </c>
      <c r="E196" s="1">
        <v>0.84972000000000003</v>
      </c>
      <c r="F196" s="1">
        <v>0.66762999999999995</v>
      </c>
      <c r="G196" s="1">
        <v>6</v>
      </c>
      <c r="H196" s="1">
        <v>21</v>
      </c>
      <c r="I196" s="1">
        <v>11</v>
      </c>
      <c r="J196" s="1">
        <v>434.18790959551683</v>
      </c>
      <c r="K196" s="1">
        <v>554.95979538844119</v>
      </c>
      <c r="L196" s="1">
        <v>547.46772780685649</v>
      </c>
      <c r="M196" s="1">
        <v>4.6110200212233927</v>
      </c>
      <c r="N196" s="1">
        <v>4.5764775028929776</v>
      </c>
      <c r="O196" s="1">
        <v>4.5564661915499665</v>
      </c>
      <c r="P196" s="1">
        <v>5.6726280665514027E-4</v>
      </c>
      <c r="Q196" s="1">
        <v>2.3859055715181755E-4</v>
      </c>
      <c r="R196" s="1">
        <v>3.0219981128573234E-4</v>
      </c>
      <c r="S196" s="1">
        <v>0.74422207113295624</v>
      </c>
      <c r="T196" s="1">
        <v>0.72629647788931762</v>
      </c>
      <c r="U196" s="1">
        <v>0.7883407473426054</v>
      </c>
      <c r="V196" s="1">
        <v>7.7</v>
      </c>
      <c r="W196" s="1">
        <v>10.55</v>
      </c>
      <c r="X196" s="1">
        <v>10.35</v>
      </c>
      <c r="Y196" s="1">
        <v>0.31000000000000022</v>
      </c>
      <c r="Z196" s="1">
        <v>0.33500000000000024</v>
      </c>
      <c r="AA196" s="1">
        <v>0.35000000000000026</v>
      </c>
      <c r="AB196" s="1">
        <v>133</v>
      </c>
      <c r="AC196" s="1">
        <v>1.9915536195735126E-4</v>
      </c>
      <c r="AD196" s="1">
        <v>7951490.2383062653</v>
      </c>
      <c r="AE196" s="1">
        <v>12.037779890710466</v>
      </c>
      <c r="AF196" s="1">
        <v>4.0646772930850377</v>
      </c>
      <c r="AG196" s="1">
        <v>2.3980213488820163E-4</v>
      </c>
      <c r="AH196" s="1">
        <v>9574356</v>
      </c>
      <c r="AI196" s="1">
        <v>72533</v>
      </c>
      <c r="AJ196" s="1">
        <v>0.11028023744625085</v>
      </c>
      <c r="AK196" s="1">
        <v>550453.81502353947</v>
      </c>
      <c r="AL196" s="1">
        <v>2588717.4283259236</v>
      </c>
      <c r="AM196" s="1">
        <v>32344</v>
      </c>
      <c r="AN196" s="1">
        <v>41380</v>
      </c>
      <c r="AO196" s="1">
        <v>60140</v>
      </c>
      <c r="AP196" s="1">
        <v>0.9007142857142858</v>
      </c>
      <c r="AQ196" s="1">
        <v>0.9007142857142858</v>
      </c>
      <c r="AR196" s="1">
        <v>0.9007142857142858</v>
      </c>
      <c r="AS196" s="1">
        <v>0.43684210526315792</v>
      </c>
      <c r="AT196" s="1">
        <v>0.59473684210526312</v>
      </c>
      <c r="AU196" s="1">
        <v>0.58421052631578951</v>
      </c>
      <c r="AV196" s="1">
        <v>166</v>
      </c>
      <c r="AW196" s="1">
        <v>226</v>
      </c>
      <c r="AX196" s="1">
        <v>222</v>
      </c>
      <c r="AY196" s="1">
        <v>60</v>
      </c>
      <c r="AZ196" s="1">
        <v>100</v>
      </c>
      <c r="BA196" s="1">
        <v>126</v>
      </c>
      <c r="BB196" s="1">
        <v>31769849.999999996</v>
      </c>
      <c r="BC196" s="1">
        <v>39992609.999999993</v>
      </c>
      <c r="BD196" s="1">
        <v>57064210</v>
      </c>
      <c r="BE196" s="1">
        <v>1600</v>
      </c>
      <c r="BF196" s="1">
        <v>1000</v>
      </c>
      <c r="BG196" s="1">
        <v>1600</v>
      </c>
      <c r="BH196" s="1">
        <v>11.788578100974837</v>
      </c>
      <c r="BI196" s="1">
        <v>592.3460030182132</v>
      </c>
      <c r="BJ196" s="1">
        <v>5.5</v>
      </c>
      <c r="BK196" s="1">
        <v>6</v>
      </c>
      <c r="BL196" s="1">
        <v>5.95</v>
      </c>
      <c r="BM196" s="1">
        <v>1.44</v>
      </c>
      <c r="BN196" s="1">
        <v>1.45</v>
      </c>
      <c r="BO196" s="1">
        <v>1.69</v>
      </c>
      <c r="BP196" s="1">
        <v>9.34</v>
      </c>
      <c r="BQ196" s="1">
        <v>8.58</v>
      </c>
      <c r="BR196" s="1">
        <v>8.7200000000000006</v>
      </c>
      <c r="BS196" s="1">
        <v>70</v>
      </c>
      <c r="BT196" s="1">
        <v>96</v>
      </c>
      <c r="BU196" s="1">
        <v>108.2</v>
      </c>
      <c r="BV196" s="1">
        <v>11.788578100974837</v>
      </c>
      <c r="BW196" s="1">
        <v>4.0646772930850377</v>
      </c>
      <c r="BX196" s="1">
        <v>26</v>
      </c>
      <c r="BY196" s="1">
        <v>40</v>
      </c>
      <c r="BZ196" s="1">
        <v>0.31000000000000022</v>
      </c>
      <c r="CA196" s="1">
        <v>0.33500000000000024</v>
      </c>
      <c r="CB196" s="1">
        <v>0.35000000000000026</v>
      </c>
    </row>
    <row r="197" spans="1:80">
      <c r="A197" s="1">
        <v>196</v>
      </c>
      <c r="B197" s="1" t="b">
        <v>0</v>
      </c>
      <c r="C197" s="1" t="s">
        <v>52</v>
      </c>
      <c r="D197" s="1">
        <v>1</v>
      </c>
      <c r="E197" s="1">
        <v>5.5059999999999998E-2</v>
      </c>
      <c r="F197" s="1">
        <v>0.20934</v>
      </c>
      <c r="G197" s="1">
        <v>7</v>
      </c>
      <c r="H197" s="1">
        <v>2</v>
      </c>
      <c r="I197" s="1">
        <v>4</v>
      </c>
      <c r="J197" s="1">
        <v>459.55923147146609</v>
      </c>
      <c r="K197" s="1">
        <v>479.73354642840292</v>
      </c>
      <c r="L197" s="1">
        <v>615.35468738241377</v>
      </c>
      <c r="M197" s="1">
        <v>4.6122758194035134</v>
      </c>
      <c r="N197" s="1">
        <v>4.5537051818468397</v>
      </c>
      <c r="O197" s="1">
        <v>4.560088651606728</v>
      </c>
      <c r="P197" s="1">
        <v>5.3415957070312222E-4</v>
      </c>
      <c r="Q197" s="1">
        <v>3.5095907053963839E-4</v>
      </c>
      <c r="R197" s="1">
        <v>2.0822243337728955E-4</v>
      </c>
      <c r="S197" s="1">
        <v>0.77273995771322401</v>
      </c>
      <c r="T197" s="1">
        <v>0.75860698593385834</v>
      </c>
      <c r="U197" s="1">
        <v>0.7712599789018868</v>
      </c>
      <c r="V197" s="1">
        <v>8.25</v>
      </c>
      <c r="W197" s="1">
        <v>8.6999999999999993</v>
      </c>
      <c r="X197" s="1">
        <v>12.1</v>
      </c>
      <c r="Y197" s="1">
        <v>0.30900000000000022</v>
      </c>
      <c r="Z197" s="1">
        <v>0.35200000000000026</v>
      </c>
      <c r="AA197" s="1">
        <v>0.34800000000000025</v>
      </c>
      <c r="AB197" s="1">
        <v>131</v>
      </c>
      <c r="AC197" s="1">
        <v>1.9975569282774979E-4</v>
      </c>
      <c r="AD197" s="1">
        <v>8515418.429019874</v>
      </c>
      <c r="AE197" s="1">
        <v>12.924359789032769</v>
      </c>
      <c r="AF197" s="1">
        <v>4.065745981381987</v>
      </c>
      <c r="AG197" s="1">
        <v>2.4041315264156966E-4</v>
      </c>
      <c r="AH197" s="1">
        <v>10248612</v>
      </c>
      <c r="AI197" s="1">
        <v>77641</v>
      </c>
      <c r="AJ197" s="1">
        <v>0.10558065493400325</v>
      </c>
      <c r="AK197" s="1">
        <v>549054.81896324491</v>
      </c>
      <c r="AL197" s="1">
        <v>2646193.5603926806</v>
      </c>
      <c r="AM197" s="1">
        <v>31847</v>
      </c>
      <c r="AN197" s="1">
        <v>51407</v>
      </c>
      <c r="AO197" s="1">
        <v>64218</v>
      </c>
      <c r="AP197" s="1">
        <v>0.9007142857142858</v>
      </c>
      <c r="AQ197" s="1">
        <v>0.9007142857142858</v>
      </c>
      <c r="AR197" s="1">
        <v>0.9007142857142858</v>
      </c>
      <c r="AS197" s="1">
        <v>0.46842105263157896</v>
      </c>
      <c r="AT197" s="1">
        <v>0.49473684210526314</v>
      </c>
      <c r="AU197" s="1">
        <v>0.67894736842105263</v>
      </c>
      <c r="AV197" s="1">
        <v>178</v>
      </c>
      <c r="AW197" s="1">
        <v>188</v>
      </c>
      <c r="AX197" s="1">
        <v>258</v>
      </c>
      <c r="AY197" s="1">
        <v>60</v>
      </c>
      <c r="AZ197" s="1">
        <v>92</v>
      </c>
      <c r="BA197" s="1">
        <v>144</v>
      </c>
      <c r="BB197" s="1">
        <v>31317579.999999996</v>
      </c>
      <c r="BC197" s="1">
        <v>49117180</v>
      </c>
      <c r="BD197" s="1">
        <v>60775190</v>
      </c>
      <c r="BE197" s="1">
        <v>1600</v>
      </c>
      <c r="BF197" s="1">
        <v>2200</v>
      </c>
      <c r="BG197" s="1">
        <v>1800</v>
      </c>
      <c r="BH197" s="1">
        <v>13.22236737173354</v>
      </c>
      <c r="BI197" s="1">
        <v>632.61565340774598</v>
      </c>
      <c r="BJ197" s="1">
        <v>5.8</v>
      </c>
      <c r="BK197" s="1">
        <v>5.71</v>
      </c>
      <c r="BL197" s="1">
        <v>6.25</v>
      </c>
      <c r="BM197" s="1">
        <v>1.4</v>
      </c>
      <c r="BN197" s="1">
        <v>1.51</v>
      </c>
      <c r="BO197" s="1">
        <v>1.66</v>
      </c>
      <c r="BP197" s="1">
        <v>8.75</v>
      </c>
      <c r="BQ197" s="1">
        <v>8.56</v>
      </c>
      <c r="BR197" s="1">
        <v>9.1</v>
      </c>
      <c r="BS197" s="1">
        <v>68</v>
      </c>
      <c r="BT197" s="1">
        <v>125.2</v>
      </c>
      <c r="BU197" s="1">
        <v>130.30000000000001</v>
      </c>
      <c r="BV197" s="1">
        <v>13.22236737173354</v>
      </c>
      <c r="BW197" s="1">
        <v>4.065745981381987</v>
      </c>
      <c r="BX197" s="1">
        <v>52</v>
      </c>
      <c r="BY197" s="1">
        <v>32</v>
      </c>
      <c r="BZ197" s="1">
        <v>0.30900000000000022</v>
      </c>
      <c r="CA197" s="1">
        <v>0.35200000000000026</v>
      </c>
      <c r="CB197" s="1">
        <v>0.34800000000000025</v>
      </c>
    </row>
    <row r="198" spans="1:80">
      <c r="A198" s="1">
        <v>197</v>
      </c>
      <c r="B198" s="1" t="b">
        <v>0</v>
      </c>
      <c r="C198" s="1" t="s">
        <v>52</v>
      </c>
      <c r="D198" s="1">
        <v>0.58513999999999999</v>
      </c>
      <c r="E198" s="1">
        <v>0.71338000000000001</v>
      </c>
      <c r="F198" s="1">
        <v>0.21396999999999999</v>
      </c>
      <c r="G198" s="1" t="s">
        <v>182</v>
      </c>
      <c r="H198" s="1" t="s">
        <v>182</v>
      </c>
      <c r="I198" s="1" t="s">
        <v>182</v>
      </c>
      <c r="J198" s="1" t="s">
        <v>182</v>
      </c>
      <c r="K198" s="1" t="s">
        <v>182</v>
      </c>
      <c r="L198" s="1" t="s">
        <v>182</v>
      </c>
      <c r="M198" s="1" t="s">
        <v>182</v>
      </c>
      <c r="N198" s="1" t="s">
        <v>182</v>
      </c>
      <c r="O198" s="1" t="s">
        <v>182</v>
      </c>
      <c r="P198" s="1" t="s">
        <v>182</v>
      </c>
      <c r="Q198" s="1" t="s">
        <v>182</v>
      </c>
      <c r="R198" s="1" t="s">
        <v>182</v>
      </c>
      <c r="S198" s="1" t="s">
        <v>182</v>
      </c>
      <c r="T198" s="1" t="s">
        <v>182</v>
      </c>
      <c r="U198" s="1" t="s">
        <v>182</v>
      </c>
      <c r="V198" s="1" t="s">
        <v>182</v>
      </c>
      <c r="W198" s="1" t="s">
        <v>182</v>
      </c>
      <c r="X198" s="1" t="s">
        <v>182</v>
      </c>
      <c r="Y198" s="1" t="s">
        <v>182</v>
      </c>
      <c r="Z198" s="1" t="s">
        <v>182</v>
      </c>
      <c r="AA198" s="1" t="s">
        <v>182</v>
      </c>
      <c r="AB198" s="1" t="s">
        <v>182</v>
      </c>
      <c r="AC198" s="1" t="s">
        <v>182</v>
      </c>
      <c r="AD198" s="1" t="s">
        <v>182</v>
      </c>
      <c r="AE198" s="1" t="s">
        <v>182</v>
      </c>
      <c r="AF198" s="1" t="s">
        <v>182</v>
      </c>
      <c r="AG198" s="1" t="s">
        <v>182</v>
      </c>
      <c r="AH198" s="1" t="s">
        <v>182</v>
      </c>
      <c r="AI198" s="1" t="s">
        <v>182</v>
      </c>
      <c r="AJ198" s="1" t="s">
        <v>182</v>
      </c>
      <c r="AK198" s="1" t="s">
        <v>182</v>
      </c>
      <c r="AL198" s="1" t="s">
        <v>182</v>
      </c>
      <c r="AM198" s="1" t="s">
        <v>182</v>
      </c>
      <c r="AN198" s="1" t="s">
        <v>182</v>
      </c>
      <c r="AO198" s="1" t="s">
        <v>182</v>
      </c>
      <c r="AP198" s="1" t="s">
        <v>182</v>
      </c>
      <c r="AQ198" s="1" t="s">
        <v>182</v>
      </c>
      <c r="AR198" s="1" t="s">
        <v>182</v>
      </c>
      <c r="AS198" s="1" t="s">
        <v>182</v>
      </c>
      <c r="AT198" s="1" t="s">
        <v>182</v>
      </c>
      <c r="AU198" s="1" t="s">
        <v>182</v>
      </c>
      <c r="AV198" s="1" t="s">
        <v>182</v>
      </c>
      <c r="AW198" s="1" t="s">
        <v>182</v>
      </c>
      <c r="AX198" s="1" t="s">
        <v>182</v>
      </c>
      <c r="AY198" s="1" t="s">
        <v>182</v>
      </c>
      <c r="AZ198" s="1" t="s">
        <v>182</v>
      </c>
      <c r="BA198" s="1" t="s">
        <v>182</v>
      </c>
      <c r="BB198" s="1" t="s">
        <v>182</v>
      </c>
      <c r="BC198" s="1" t="s">
        <v>182</v>
      </c>
      <c r="BD198" s="1" t="s">
        <v>182</v>
      </c>
      <c r="BE198" s="1" t="s">
        <v>182</v>
      </c>
      <c r="BF198" s="1" t="s">
        <v>182</v>
      </c>
      <c r="BG198" s="1" t="s">
        <v>182</v>
      </c>
      <c r="BH198" s="1" t="s">
        <v>182</v>
      </c>
      <c r="BI198" s="1" t="s">
        <v>182</v>
      </c>
      <c r="BJ198" s="1" t="s">
        <v>182</v>
      </c>
      <c r="BK198" s="1" t="s">
        <v>182</v>
      </c>
      <c r="BL198" s="1" t="s">
        <v>182</v>
      </c>
      <c r="BM198" s="1" t="s">
        <v>182</v>
      </c>
      <c r="BN198" s="1" t="s">
        <v>182</v>
      </c>
      <c r="BO198" s="1" t="s">
        <v>182</v>
      </c>
      <c r="BP198" s="1" t="s">
        <v>182</v>
      </c>
      <c r="BQ198" s="1" t="s">
        <v>182</v>
      </c>
      <c r="BR198" s="1" t="s">
        <v>182</v>
      </c>
      <c r="BS198" s="1" t="s">
        <v>182</v>
      </c>
      <c r="BT198" s="1" t="s">
        <v>182</v>
      </c>
      <c r="BU198" s="1" t="s">
        <v>182</v>
      </c>
      <c r="BV198" s="1" t="s">
        <v>182</v>
      </c>
      <c r="BW198" s="1" t="s">
        <v>182</v>
      </c>
      <c r="BX198" s="1" t="s">
        <v>182</v>
      </c>
      <c r="BY198" s="1" t="s">
        <v>182</v>
      </c>
      <c r="BZ198" s="1" t="s">
        <v>182</v>
      </c>
      <c r="CA198" s="1" t="s">
        <v>182</v>
      </c>
      <c r="CB198" s="1" t="s">
        <v>182</v>
      </c>
    </row>
    <row r="199" spans="1:80">
      <c r="A199" s="1">
        <v>198</v>
      </c>
      <c r="B199" s="1" t="b">
        <v>0</v>
      </c>
      <c r="C199" s="1" t="s">
        <v>52</v>
      </c>
      <c r="D199" s="1">
        <v>0.63870000000000005</v>
      </c>
      <c r="E199" s="1">
        <v>0.68835999999999997</v>
      </c>
      <c r="F199" s="1">
        <v>0.12856999999999999</v>
      </c>
      <c r="G199" s="1">
        <v>5</v>
      </c>
      <c r="H199" s="1">
        <v>17</v>
      </c>
      <c r="I199" s="1">
        <v>2</v>
      </c>
      <c r="J199" s="1">
        <v>447.06094882436446</v>
      </c>
      <c r="K199" s="1">
        <v>483.76772751491126</v>
      </c>
      <c r="L199" s="1">
        <v>512.94875709548944</v>
      </c>
      <c r="M199" s="1">
        <v>4.6184746332476987</v>
      </c>
      <c r="N199" s="1">
        <v>4.5873006035131549</v>
      </c>
      <c r="O199" s="1">
        <v>4.5556065086865107</v>
      </c>
      <c r="P199" s="1">
        <v>3.9779161998530755E-4</v>
      </c>
      <c r="Q199" s="1">
        <v>2.8418028995436475E-4</v>
      </c>
      <c r="R199" s="1">
        <v>2.657191555065648E-4</v>
      </c>
      <c r="S199" s="1">
        <v>0.73982668883857716</v>
      </c>
      <c r="T199" s="1">
        <v>0.75314656222829979</v>
      </c>
      <c r="U199" s="1">
        <v>0.76897128051628161</v>
      </c>
      <c r="V199" s="1">
        <v>8</v>
      </c>
      <c r="W199" s="1">
        <v>8.8000000000000007</v>
      </c>
      <c r="X199" s="1">
        <v>9.5</v>
      </c>
      <c r="Y199" s="1">
        <v>0.30500000000000022</v>
      </c>
      <c r="Z199" s="1">
        <v>0.32800000000000024</v>
      </c>
      <c r="AA199" s="1">
        <v>0.35100000000000026</v>
      </c>
      <c r="AB199" s="1">
        <v>139</v>
      </c>
      <c r="AC199" s="1">
        <v>1.9512309712307126E-4</v>
      </c>
      <c r="AD199" s="1">
        <v>7676701.8098899154</v>
      </c>
      <c r="AE199" s="1">
        <v>11.303155811177646</v>
      </c>
      <c r="AF199" s="1">
        <v>3.8104651567640757</v>
      </c>
      <c r="AG199" s="1">
        <v>2.3322774869071202E-4</v>
      </c>
      <c r="AH199" s="1">
        <v>9175848</v>
      </c>
      <c r="AI199" s="1">
        <v>69514</v>
      </c>
      <c r="AJ199" s="1">
        <v>0.10318906276192408</v>
      </c>
      <c r="AK199" s="1">
        <v>565970.3904917757</v>
      </c>
      <c r="AL199" s="1">
        <v>2386877.2608874869</v>
      </c>
      <c r="AM199" s="1">
        <v>31390</v>
      </c>
      <c r="AN199" s="1">
        <v>37256</v>
      </c>
      <c r="AO199" s="1">
        <v>59399</v>
      </c>
      <c r="AP199" s="1">
        <v>0.9007142857142858</v>
      </c>
      <c r="AQ199" s="1">
        <v>0.9007142857142858</v>
      </c>
      <c r="AR199" s="1">
        <v>0.9007142857142858</v>
      </c>
      <c r="AS199" s="1">
        <v>0.45263157894736844</v>
      </c>
      <c r="AT199" s="1">
        <v>0.5</v>
      </c>
      <c r="AU199" s="1">
        <v>0.5368421052631579</v>
      </c>
      <c r="AV199" s="1">
        <v>172</v>
      </c>
      <c r="AW199" s="1">
        <v>190</v>
      </c>
      <c r="AX199" s="1">
        <v>204</v>
      </c>
      <c r="AY199" s="1">
        <v>60</v>
      </c>
      <c r="AZ199" s="1">
        <v>72</v>
      </c>
      <c r="BA199" s="1">
        <v>112</v>
      </c>
      <c r="BB199" s="1">
        <v>30901709.999999989</v>
      </c>
      <c r="BC199" s="1">
        <v>36239769.999999993</v>
      </c>
      <c r="BD199" s="1">
        <v>56389900</v>
      </c>
      <c r="BE199" s="1">
        <v>1600</v>
      </c>
      <c r="BF199" s="1">
        <v>1800</v>
      </c>
      <c r="BG199" s="1">
        <v>2200</v>
      </c>
      <c r="BH199" s="1">
        <v>11.125085219569458</v>
      </c>
      <c r="BI199" s="1">
        <v>547.18835939018084</v>
      </c>
      <c r="BJ199" s="1">
        <v>5.9</v>
      </c>
      <c r="BK199" s="1">
        <v>5.8</v>
      </c>
      <c r="BL199" s="1">
        <v>6.2</v>
      </c>
      <c r="BM199" s="1">
        <v>1.47</v>
      </c>
      <c r="BN199" s="1">
        <v>1.49</v>
      </c>
      <c r="BO199" s="1">
        <v>1.65</v>
      </c>
      <c r="BP199" s="1">
        <v>9.34</v>
      </c>
      <c r="BQ199" s="1">
        <v>8.81</v>
      </c>
      <c r="BR199" s="1">
        <v>8.76</v>
      </c>
      <c r="BS199" s="1">
        <v>70</v>
      </c>
      <c r="BT199" s="1">
        <v>77.5</v>
      </c>
      <c r="BU199" s="1">
        <v>120</v>
      </c>
      <c r="BV199" s="1">
        <v>11.125085219569458</v>
      </c>
      <c r="BW199" s="1">
        <v>3.8104651567640757</v>
      </c>
      <c r="BX199" s="1">
        <v>40</v>
      </c>
      <c r="BY199" s="1">
        <v>12</v>
      </c>
      <c r="BZ199" s="1">
        <v>0.30500000000000022</v>
      </c>
      <c r="CA199" s="1">
        <v>0.32800000000000024</v>
      </c>
      <c r="CB199" s="1">
        <v>0.35100000000000026</v>
      </c>
    </row>
    <row r="200" spans="1:80">
      <c r="A200" s="1">
        <v>199</v>
      </c>
      <c r="B200" s="1" t="b">
        <v>0</v>
      </c>
      <c r="C200" s="1" t="s">
        <v>52</v>
      </c>
      <c r="D200" s="1">
        <v>0.72652000000000005</v>
      </c>
      <c r="E200" s="1">
        <v>0.60126000000000002</v>
      </c>
      <c r="F200" s="1">
        <v>0.21179999999999999</v>
      </c>
      <c r="G200" s="1">
        <v>6</v>
      </c>
      <c r="H200" s="1">
        <v>15</v>
      </c>
      <c r="I200" s="1">
        <v>4</v>
      </c>
      <c r="J200" s="1">
        <v>434.18790959551683</v>
      </c>
      <c r="K200" s="1">
        <v>532.61262205966227</v>
      </c>
      <c r="L200" s="1">
        <v>615.35468738241377</v>
      </c>
      <c r="M200" s="1">
        <v>4.6110200212233927</v>
      </c>
      <c r="N200" s="1">
        <v>4.5733552173118861</v>
      </c>
      <c r="O200" s="1">
        <v>4.560088651606728</v>
      </c>
      <c r="P200" s="1">
        <v>5.9566944849268272E-4</v>
      </c>
      <c r="Q200" s="1">
        <v>2.7268561203841013E-4</v>
      </c>
      <c r="R200" s="1">
        <v>2.0495130057176784E-4</v>
      </c>
      <c r="S200" s="1">
        <v>0.7430571896183461</v>
      </c>
      <c r="T200" s="1">
        <v>0.75158012792648199</v>
      </c>
      <c r="U200" s="1">
        <v>0.77134896655523444</v>
      </c>
      <c r="V200" s="1">
        <v>7.7</v>
      </c>
      <c r="W200" s="1">
        <v>9.9499999999999993</v>
      </c>
      <c r="X200" s="1">
        <v>12.1</v>
      </c>
      <c r="Y200" s="1">
        <v>0.31000000000000022</v>
      </c>
      <c r="Z200" s="1">
        <v>0.33800000000000024</v>
      </c>
      <c r="AA200" s="1">
        <v>0.34800000000000025</v>
      </c>
      <c r="AB200" s="1">
        <v>139</v>
      </c>
      <c r="AC200" s="1">
        <v>1.8605190276633398E-4</v>
      </c>
      <c r="AD200" s="1">
        <v>8584915.2515780479</v>
      </c>
      <c r="AE200" s="1">
        <v>12.271208290205863</v>
      </c>
      <c r="AF200" s="1">
        <v>4.0363773592417926</v>
      </c>
      <c r="AG200" s="1">
        <v>2.264156763587519E-4</v>
      </c>
      <c r="AH200" s="1">
        <v>10447404</v>
      </c>
      <c r="AI200" s="1">
        <v>79147</v>
      </c>
      <c r="AJ200" s="1">
        <v>9.8527879772644072E-2</v>
      </c>
      <c r="AK200" s="1">
        <v>582998.5013530961</v>
      </c>
      <c r="AL200" s="1">
        <v>2672953.8602295071</v>
      </c>
      <c r="AM200" s="1">
        <v>32344</v>
      </c>
      <c r="AN200" s="1">
        <v>40677</v>
      </c>
      <c r="AO200" s="1">
        <v>64218</v>
      </c>
      <c r="AP200" s="1">
        <v>0.9007142857142858</v>
      </c>
      <c r="AQ200" s="1">
        <v>0.9007142857142858</v>
      </c>
      <c r="AR200" s="1">
        <v>0.9007142857142858</v>
      </c>
      <c r="AS200" s="1">
        <v>0.43684210526315792</v>
      </c>
      <c r="AT200" s="1">
        <v>0.56315789473684208</v>
      </c>
      <c r="AU200" s="1">
        <v>0.67894736842105263</v>
      </c>
      <c r="AV200" s="1">
        <v>166</v>
      </c>
      <c r="AW200" s="1">
        <v>214</v>
      </c>
      <c r="AX200" s="1">
        <v>258</v>
      </c>
      <c r="AY200" s="1">
        <v>60</v>
      </c>
      <c r="AZ200" s="1">
        <v>88</v>
      </c>
      <c r="BA200" s="1">
        <v>144</v>
      </c>
      <c r="BB200" s="1">
        <v>31769849.999999996</v>
      </c>
      <c r="BC200" s="1">
        <v>39352879.999999993</v>
      </c>
      <c r="BD200" s="1">
        <v>60775190</v>
      </c>
      <c r="BE200" s="1">
        <v>1600</v>
      </c>
      <c r="BF200" s="1">
        <v>1600</v>
      </c>
      <c r="BG200" s="1">
        <v>1800</v>
      </c>
      <c r="BH200" s="1">
        <v>12.032751069041607</v>
      </c>
      <c r="BI200" s="1">
        <v>679.80839317401251</v>
      </c>
      <c r="BJ200" s="1">
        <v>5.5</v>
      </c>
      <c r="BK200" s="1">
        <v>5.48</v>
      </c>
      <c r="BL200" s="1">
        <v>6.25</v>
      </c>
      <c r="BM200" s="1">
        <v>1.44</v>
      </c>
      <c r="BN200" s="1">
        <v>1.46</v>
      </c>
      <c r="BO200" s="1">
        <v>1.66</v>
      </c>
      <c r="BP200" s="1">
        <v>9.34</v>
      </c>
      <c r="BQ200" s="1">
        <v>9.17</v>
      </c>
      <c r="BR200" s="1">
        <v>9.1</v>
      </c>
      <c r="BS200" s="1">
        <v>70</v>
      </c>
      <c r="BT200" s="1">
        <v>82.6</v>
      </c>
      <c r="BU200" s="1">
        <v>130.30000000000001</v>
      </c>
      <c r="BV200" s="1">
        <v>12.032751069041607</v>
      </c>
      <c r="BW200" s="1">
        <v>4.0363773592417926</v>
      </c>
      <c r="BX200" s="1">
        <v>56</v>
      </c>
      <c r="BY200" s="1">
        <v>28</v>
      </c>
      <c r="BZ200" s="1">
        <v>0.31000000000000022</v>
      </c>
      <c r="CA200" s="1">
        <v>0.33800000000000024</v>
      </c>
      <c r="CB200" s="1">
        <v>0.34800000000000025</v>
      </c>
    </row>
    <row r="201" spans="1:80">
      <c r="A201" s="1">
        <v>200</v>
      </c>
      <c r="B201" s="1" t="b">
        <v>0</v>
      </c>
      <c r="C201" s="1" t="s">
        <v>52</v>
      </c>
      <c r="D201" s="1">
        <v>0.86282000000000003</v>
      </c>
      <c r="E201" s="1">
        <v>0.70438999999999996</v>
      </c>
      <c r="F201" s="1">
        <v>9.9669999999999995E-2</v>
      </c>
      <c r="G201" s="1">
        <v>7</v>
      </c>
      <c r="H201" s="1">
        <v>17</v>
      </c>
      <c r="I201" s="1">
        <v>2</v>
      </c>
      <c r="J201" s="1">
        <v>459.55923147146609</v>
      </c>
      <c r="K201" s="1">
        <v>483.76772751491126</v>
      </c>
      <c r="L201" s="1">
        <v>512.94875709548944</v>
      </c>
      <c r="M201" s="1">
        <v>4.6122758194035134</v>
      </c>
      <c r="N201" s="1">
        <v>4.5873006035131549</v>
      </c>
      <c r="O201" s="1">
        <v>4.5556065086865107</v>
      </c>
      <c r="P201" s="1">
        <v>3.9341998795650566E-4</v>
      </c>
      <c r="Q201" s="1">
        <v>2.8418028995436475E-4</v>
      </c>
      <c r="R201" s="1">
        <v>2.657191555065648E-4</v>
      </c>
      <c r="S201" s="1">
        <v>0.77585760204593768</v>
      </c>
      <c r="T201" s="1">
        <v>0.75314656222829979</v>
      </c>
      <c r="U201" s="1">
        <v>0.76897128051628161</v>
      </c>
      <c r="V201" s="1">
        <v>8.25</v>
      </c>
      <c r="W201" s="1">
        <v>8.8000000000000007</v>
      </c>
      <c r="X201" s="1">
        <v>9.5</v>
      </c>
      <c r="Y201" s="1">
        <v>0.30900000000000022</v>
      </c>
      <c r="Z201" s="1">
        <v>0.32800000000000024</v>
      </c>
      <c r="AA201" s="1">
        <v>0.35100000000000026</v>
      </c>
      <c r="AB201" s="1">
        <v>141</v>
      </c>
      <c r="AC201" s="1">
        <v>1.9303969991831351E-4</v>
      </c>
      <c r="AD201" s="1">
        <v>7755897.5140553936</v>
      </c>
      <c r="AE201" s="1">
        <v>11.224936817416733</v>
      </c>
      <c r="AF201" s="1">
        <v>3.620907350302538</v>
      </c>
      <c r="AG201" s="1">
        <v>2.2924877342133889E-4</v>
      </c>
      <c r="AH201" s="1">
        <v>9210696</v>
      </c>
      <c r="AI201" s="1">
        <v>69778</v>
      </c>
      <c r="AJ201" s="1">
        <v>0.10253457496138285</v>
      </c>
      <c r="AK201" s="1">
        <v>575793.70231741969</v>
      </c>
      <c r="AL201" s="1">
        <v>2422067.2195993923</v>
      </c>
      <c r="AM201" s="1">
        <v>31847</v>
      </c>
      <c r="AN201" s="1">
        <v>37256</v>
      </c>
      <c r="AO201" s="1">
        <v>59399</v>
      </c>
      <c r="AP201" s="1">
        <v>0.9007142857142858</v>
      </c>
      <c r="AQ201" s="1">
        <v>0.9007142857142858</v>
      </c>
      <c r="AR201" s="1">
        <v>0.9007142857142858</v>
      </c>
      <c r="AS201" s="1">
        <v>0.46842105263157896</v>
      </c>
      <c r="AT201" s="1">
        <v>0.5</v>
      </c>
      <c r="AU201" s="1">
        <v>0.5368421052631579</v>
      </c>
      <c r="AV201" s="1">
        <v>178</v>
      </c>
      <c r="AW201" s="1">
        <v>190</v>
      </c>
      <c r="AX201" s="1">
        <v>204</v>
      </c>
      <c r="AY201" s="1">
        <v>60</v>
      </c>
      <c r="AZ201" s="1">
        <v>72</v>
      </c>
      <c r="BA201" s="1">
        <v>112</v>
      </c>
      <c r="BB201" s="1">
        <v>31317579.999999996</v>
      </c>
      <c r="BC201" s="1">
        <v>36239769.999999993</v>
      </c>
      <c r="BD201" s="1">
        <v>56389900</v>
      </c>
      <c r="BE201" s="1">
        <v>1600</v>
      </c>
      <c r="BF201" s="1">
        <v>1800</v>
      </c>
      <c r="BG201" s="1">
        <v>2200</v>
      </c>
      <c r="BH201" s="1">
        <v>11.225754685566065</v>
      </c>
      <c r="BI201" s="1">
        <v>531.00144736978132</v>
      </c>
      <c r="BJ201" s="1">
        <v>5.8</v>
      </c>
      <c r="BK201" s="1">
        <v>5.8</v>
      </c>
      <c r="BL201" s="1">
        <v>6.2</v>
      </c>
      <c r="BM201" s="1">
        <v>1.4</v>
      </c>
      <c r="BN201" s="1">
        <v>1.49</v>
      </c>
      <c r="BO201" s="1">
        <v>1.65</v>
      </c>
      <c r="BP201" s="1">
        <v>8.75</v>
      </c>
      <c r="BQ201" s="1">
        <v>8.81</v>
      </c>
      <c r="BR201" s="1">
        <v>8.76</v>
      </c>
      <c r="BS201" s="1">
        <v>68</v>
      </c>
      <c r="BT201" s="1">
        <v>77.5</v>
      </c>
      <c r="BU201" s="1">
        <v>120</v>
      </c>
      <c r="BV201" s="1">
        <v>11.225754685566065</v>
      </c>
      <c r="BW201" s="1">
        <v>3.620907350302538</v>
      </c>
      <c r="BX201" s="1">
        <v>40</v>
      </c>
      <c r="BY201" s="1">
        <v>12</v>
      </c>
      <c r="BZ201" s="1">
        <v>0.30900000000000022</v>
      </c>
      <c r="CA201" s="1">
        <v>0.32800000000000024</v>
      </c>
      <c r="CB201" s="1">
        <v>0.35100000000000026</v>
      </c>
    </row>
    <row r="202" spans="1:80">
      <c r="A202" s="1">
        <v>201</v>
      </c>
      <c r="B202" s="1" t="b">
        <v>0</v>
      </c>
      <c r="C202" s="1" t="s">
        <v>52</v>
      </c>
      <c r="D202" s="1">
        <v>0.63078000000000001</v>
      </c>
      <c r="E202" s="1">
        <v>0.57067000000000001</v>
      </c>
      <c r="F202" s="1">
        <v>0.12853999999999999</v>
      </c>
      <c r="G202" s="1">
        <v>5</v>
      </c>
      <c r="H202" s="1">
        <v>14</v>
      </c>
      <c r="I202" s="1">
        <v>2</v>
      </c>
      <c r="J202" s="1">
        <v>447.06094882436446</v>
      </c>
      <c r="K202" s="1">
        <v>551.18911241779028</v>
      </c>
      <c r="L202" s="1">
        <v>496.34512719675689</v>
      </c>
      <c r="M202" s="1">
        <v>4.6184746332476987</v>
      </c>
      <c r="N202" s="1">
        <v>4.5506512781850228</v>
      </c>
      <c r="O202" s="1">
        <v>4.5556065086865107</v>
      </c>
      <c r="P202" s="1">
        <v>4.5623605685290888E-4</v>
      </c>
      <c r="Q202" s="1">
        <v>2.3965179312005963E-4</v>
      </c>
      <c r="R202" s="1">
        <v>3.1883133850729907E-4</v>
      </c>
      <c r="S202" s="1">
        <v>0.73762170398656368</v>
      </c>
      <c r="T202" s="1">
        <v>0.76790770363548988</v>
      </c>
      <c r="U202" s="1">
        <v>0.76889636720543397</v>
      </c>
      <c r="V202" s="1">
        <v>8</v>
      </c>
      <c r="W202" s="1">
        <v>10.45</v>
      </c>
      <c r="X202" s="1">
        <v>9.1</v>
      </c>
      <c r="Y202" s="1">
        <v>0.30500000000000022</v>
      </c>
      <c r="Z202" s="1">
        <v>0.35400000000000026</v>
      </c>
      <c r="AA202" s="1">
        <v>0.35100000000000026</v>
      </c>
      <c r="AB202" s="1">
        <v>134</v>
      </c>
      <c r="AC202" s="1">
        <v>1.9871455296852159E-4</v>
      </c>
      <c r="AD202" s="1">
        <v>7942819.1124379504</v>
      </c>
      <c r="AE202" s="1">
        <v>12.04955370562873</v>
      </c>
      <c r="AF202" s="1">
        <v>4.1584172201080571</v>
      </c>
      <c r="AG202" s="1">
        <v>2.4029872516960216E-4</v>
      </c>
      <c r="AH202" s="1">
        <v>9604980</v>
      </c>
      <c r="AI202" s="1">
        <v>72765</v>
      </c>
      <c r="AJ202" s="1">
        <v>0.10592092418228299</v>
      </c>
      <c r="AK202" s="1">
        <v>549316.27251386689</v>
      </c>
      <c r="AL202" s="1">
        <v>2489185.0735895666</v>
      </c>
      <c r="AM202" s="1">
        <v>31390</v>
      </c>
      <c r="AN202" s="1">
        <v>49500</v>
      </c>
      <c r="AO202" s="1">
        <v>59399</v>
      </c>
      <c r="AP202" s="1">
        <v>0.9007142857142858</v>
      </c>
      <c r="AQ202" s="1">
        <v>0.9007142857142858</v>
      </c>
      <c r="AR202" s="1">
        <v>0.9007142857142858</v>
      </c>
      <c r="AS202" s="1">
        <v>0.45263157894736844</v>
      </c>
      <c r="AT202" s="1">
        <v>0.58947368421052626</v>
      </c>
      <c r="AU202" s="1">
        <v>0.51578947368421058</v>
      </c>
      <c r="AV202" s="1">
        <v>172</v>
      </c>
      <c r="AW202" s="1">
        <v>224</v>
      </c>
      <c r="AX202" s="1">
        <v>196</v>
      </c>
      <c r="AY202" s="1">
        <v>60</v>
      </c>
      <c r="AZ202" s="1">
        <v>104</v>
      </c>
      <c r="BA202" s="1">
        <v>112</v>
      </c>
      <c r="BB202" s="1">
        <v>30901709.999999989</v>
      </c>
      <c r="BC202" s="1">
        <v>47381809.999999993</v>
      </c>
      <c r="BD202" s="1">
        <v>56389900</v>
      </c>
      <c r="BE202" s="1">
        <v>1600</v>
      </c>
      <c r="BF202" s="1">
        <v>1900</v>
      </c>
      <c r="BG202" s="1">
        <v>2200</v>
      </c>
      <c r="BH202" s="1">
        <v>12.735980607136295</v>
      </c>
      <c r="BI202" s="1">
        <v>606.68872396014808</v>
      </c>
      <c r="BJ202" s="1">
        <v>5.9</v>
      </c>
      <c r="BK202" s="1">
        <v>5.47</v>
      </c>
      <c r="BL202" s="1">
        <v>6.2</v>
      </c>
      <c r="BM202" s="1">
        <v>1.47</v>
      </c>
      <c r="BN202" s="1">
        <v>1.55</v>
      </c>
      <c r="BO202" s="1">
        <v>1.65</v>
      </c>
      <c r="BP202" s="1">
        <v>9.34</v>
      </c>
      <c r="BQ202" s="1">
        <v>8.43</v>
      </c>
      <c r="BR202" s="1">
        <v>8.76</v>
      </c>
      <c r="BS202" s="1">
        <v>70</v>
      </c>
      <c r="BT202" s="1">
        <v>100</v>
      </c>
      <c r="BU202" s="1">
        <v>120</v>
      </c>
      <c r="BV202" s="1">
        <v>12.735980607136295</v>
      </c>
      <c r="BW202" s="1">
        <v>4.1584172201080571</v>
      </c>
      <c r="BX202" s="1">
        <v>8</v>
      </c>
      <c r="BY202" s="1">
        <v>44</v>
      </c>
      <c r="BZ202" s="1">
        <v>0.30500000000000022</v>
      </c>
      <c r="CA202" s="1">
        <v>0.35400000000000026</v>
      </c>
      <c r="CB202" s="1">
        <v>0.35100000000000026</v>
      </c>
    </row>
    <row r="203" spans="1:80">
      <c r="A203" s="1">
        <v>202</v>
      </c>
      <c r="B203" s="1" t="b">
        <v>0</v>
      </c>
      <c r="C203" s="1" t="s">
        <v>52</v>
      </c>
      <c r="D203" s="1">
        <v>1</v>
      </c>
      <c r="E203" s="1">
        <v>1</v>
      </c>
      <c r="F203" s="1">
        <v>0</v>
      </c>
      <c r="G203" s="1" t="s">
        <v>182</v>
      </c>
      <c r="H203" s="1" t="s">
        <v>182</v>
      </c>
      <c r="I203" s="1" t="s">
        <v>182</v>
      </c>
      <c r="J203" s="1" t="s">
        <v>182</v>
      </c>
      <c r="K203" s="1" t="s">
        <v>182</v>
      </c>
      <c r="L203" s="1" t="s">
        <v>182</v>
      </c>
      <c r="M203" s="1" t="s">
        <v>182</v>
      </c>
      <c r="N203" s="1" t="s">
        <v>182</v>
      </c>
      <c r="O203" s="1" t="s">
        <v>182</v>
      </c>
      <c r="P203" s="1" t="s">
        <v>182</v>
      </c>
      <c r="Q203" s="1" t="s">
        <v>182</v>
      </c>
      <c r="R203" s="1" t="s">
        <v>182</v>
      </c>
      <c r="S203" s="1" t="s">
        <v>182</v>
      </c>
      <c r="T203" s="1" t="s">
        <v>182</v>
      </c>
      <c r="U203" s="1" t="s">
        <v>182</v>
      </c>
      <c r="V203" s="1" t="s">
        <v>182</v>
      </c>
      <c r="W203" s="1" t="s">
        <v>182</v>
      </c>
      <c r="X203" s="1" t="s">
        <v>182</v>
      </c>
      <c r="Y203" s="1" t="s">
        <v>182</v>
      </c>
      <c r="Z203" s="1" t="s">
        <v>182</v>
      </c>
      <c r="AA203" s="1" t="s">
        <v>182</v>
      </c>
      <c r="AB203" s="1" t="s">
        <v>182</v>
      </c>
      <c r="AC203" s="1" t="s">
        <v>182</v>
      </c>
      <c r="AD203" s="1" t="s">
        <v>182</v>
      </c>
      <c r="AE203" s="1" t="s">
        <v>182</v>
      </c>
      <c r="AF203" s="1" t="s">
        <v>182</v>
      </c>
      <c r="AG203" s="1" t="s">
        <v>182</v>
      </c>
      <c r="AH203" s="1" t="s">
        <v>182</v>
      </c>
      <c r="AI203" s="1" t="s">
        <v>182</v>
      </c>
      <c r="AJ203" s="1" t="s">
        <v>182</v>
      </c>
      <c r="AK203" s="1" t="s">
        <v>182</v>
      </c>
      <c r="AL203" s="1" t="s">
        <v>182</v>
      </c>
      <c r="AM203" s="1" t="s">
        <v>182</v>
      </c>
      <c r="AN203" s="1" t="s">
        <v>182</v>
      </c>
      <c r="AO203" s="1" t="s">
        <v>182</v>
      </c>
      <c r="AP203" s="1" t="s">
        <v>182</v>
      </c>
      <c r="AQ203" s="1" t="s">
        <v>182</v>
      </c>
      <c r="AR203" s="1" t="s">
        <v>182</v>
      </c>
      <c r="AS203" s="1" t="s">
        <v>182</v>
      </c>
      <c r="AT203" s="1" t="s">
        <v>182</v>
      </c>
      <c r="AU203" s="1" t="s">
        <v>182</v>
      </c>
      <c r="AV203" s="1" t="s">
        <v>182</v>
      </c>
      <c r="AW203" s="1" t="s">
        <v>182</v>
      </c>
      <c r="AX203" s="1" t="s">
        <v>182</v>
      </c>
      <c r="AY203" s="1" t="s">
        <v>182</v>
      </c>
      <c r="AZ203" s="1" t="s">
        <v>182</v>
      </c>
      <c r="BA203" s="1" t="s">
        <v>182</v>
      </c>
      <c r="BB203" s="1" t="s">
        <v>182</v>
      </c>
      <c r="BC203" s="1" t="s">
        <v>182</v>
      </c>
      <c r="BD203" s="1" t="s">
        <v>182</v>
      </c>
      <c r="BE203" s="1" t="s">
        <v>182</v>
      </c>
      <c r="BF203" s="1" t="s">
        <v>182</v>
      </c>
      <c r="BG203" s="1" t="s">
        <v>182</v>
      </c>
      <c r="BH203" s="1" t="s">
        <v>182</v>
      </c>
      <c r="BI203" s="1" t="s">
        <v>182</v>
      </c>
      <c r="BJ203" s="1" t="s">
        <v>182</v>
      </c>
      <c r="BK203" s="1" t="s">
        <v>182</v>
      </c>
      <c r="BL203" s="1" t="s">
        <v>182</v>
      </c>
      <c r="BM203" s="1" t="s">
        <v>182</v>
      </c>
      <c r="BN203" s="1" t="s">
        <v>182</v>
      </c>
      <c r="BO203" s="1" t="s">
        <v>182</v>
      </c>
      <c r="BP203" s="1" t="s">
        <v>182</v>
      </c>
      <c r="BQ203" s="1" t="s">
        <v>182</v>
      </c>
      <c r="BR203" s="1" t="s">
        <v>182</v>
      </c>
      <c r="BS203" s="1" t="s">
        <v>182</v>
      </c>
      <c r="BT203" s="1" t="s">
        <v>182</v>
      </c>
      <c r="BU203" s="1" t="s">
        <v>182</v>
      </c>
      <c r="BV203" s="1" t="s">
        <v>182</v>
      </c>
      <c r="BW203" s="1" t="s">
        <v>182</v>
      </c>
      <c r="BX203" s="1" t="s">
        <v>182</v>
      </c>
      <c r="BY203" s="1" t="s">
        <v>182</v>
      </c>
      <c r="BZ203" s="1" t="s">
        <v>182</v>
      </c>
      <c r="CA203" s="1" t="s">
        <v>182</v>
      </c>
      <c r="CB203" s="1" t="s">
        <v>182</v>
      </c>
    </row>
    <row r="204" spans="1:80">
      <c r="A204" s="1">
        <v>203</v>
      </c>
      <c r="B204" s="1" t="b">
        <v>0</v>
      </c>
      <c r="C204" s="1" t="s">
        <v>52</v>
      </c>
      <c r="D204" s="1">
        <v>0.42888999999999999</v>
      </c>
      <c r="E204" s="1">
        <v>0.48448000000000002</v>
      </c>
      <c r="F204" s="1">
        <v>0</v>
      </c>
      <c r="G204" s="1" t="s">
        <v>182</v>
      </c>
      <c r="H204" s="1" t="s">
        <v>182</v>
      </c>
      <c r="I204" s="1" t="s">
        <v>182</v>
      </c>
      <c r="J204" s="1" t="s">
        <v>182</v>
      </c>
      <c r="K204" s="1" t="s">
        <v>182</v>
      </c>
      <c r="L204" s="1" t="s">
        <v>182</v>
      </c>
      <c r="M204" s="1" t="s">
        <v>182</v>
      </c>
      <c r="N204" s="1" t="s">
        <v>182</v>
      </c>
      <c r="O204" s="1" t="s">
        <v>182</v>
      </c>
      <c r="P204" s="1" t="s">
        <v>182</v>
      </c>
      <c r="Q204" s="1" t="s">
        <v>182</v>
      </c>
      <c r="R204" s="1" t="s">
        <v>182</v>
      </c>
      <c r="S204" s="1" t="s">
        <v>182</v>
      </c>
      <c r="T204" s="1" t="s">
        <v>182</v>
      </c>
      <c r="U204" s="1" t="s">
        <v>182</v>
      </c>
      <c r="V204" s="1" t="s">
        <v>182</v>
      </c>
      <c r="W204" s="1" t="s">
        <v>182</v>
      </c>
      <c r="X204" s="1" t="s">
        <v>182</v>
      </c>
      <c r="Y204" s="1" t="s">
        <v>182</v>
      </c>
      <c r="Z204" s="1" t="s">
        <v>182</v>
      </c>
      <c r="AA204" s="1" t="s">
        <v>182</v>
      </c>
      <c r="AB204" s="1" t="s">
        <v>182</v>
      </c>
      <c r="AC204" s="1" t="s">
        <v>182</v>
      </c>
      <c r="AD204" s="1" t="s">
        <v>182</v>
      </c>
      <c r="AE204" s="1" t="s">
        <v>182</v>
      </c>
      <c r="AF204" s="1" t="s">
        <v>182</v>
      </c>
      <c r="AG204" s="1" t="s">
        <v>182</v>
      </c>
      <c r="AH204" s="1" t="s">
        <v>182</v>
      </c>
      <c r="AI204" s="1" t="s">
        <v>182</v>
      </c>
      <c r="AJ204" s="1" t="s">
        <v>182</v>
      </c>
      <c r="AK204" s="1" t="s">
        <v>182</v>
      </c>
      <c r="AL204" s="1" t="s">
        <v>182</v>
      </c>
      <c r="AM204" s="1" t="s">
        <v>182</v>
      </c>
      <c r="AN204" s="1" t="s">
        <v>182</v>
      </c>
      <c r="AO204" s="1" t="s">
        <v>182</v>
      </c>
      <c r="AP204" s="1" t="s">
        <v>182</v>
      </c>
      <c r="AQ204" s="1" t="s">
        <v>182</v>
      </c>
      <c r="AR204" s="1" t="s">
        <v>182</v>
      </c>
      <c r="AS204" s="1" t="s">
        <v>182</v>
      </c>
      <c r="AT204" s="1" t="s">
        <v>182</v>
      </c>
      <c r="AU204" s="1" t="s">
        <v>182</v>
      </c>
      <c r="AV204" s="1" t="s">
        <v>182</v>
      </c>
      <c r="AW204" s="1" t="s">
        <v>182</v>
      </c>
      <c r="AX204" s="1" t="s">
        <v>182</v>
      </c>
      <c r="AY204" s="1" t="s">
        <v>182</v>
      </c>
      <c r="AZ204" s="1" t="s">
        <v>182</v>
      </c>
      <c r="BA204" s="1" t="s">
        <v>182</v>
      </c>
      <c r="BB204" s="1" t="s">
        <v>182</v>
      </c>
      <c r="BC204" s="1" t="s">
        <v>182</v>
      </c>
      <c r="BD204" s="1" t="s">
        <v>182</v>
      </c>
      <c r="BE204" s="1" t="s">
        <v>182</v>
      </c>
      <c r="BF204" s="1" t="s">
        <v>182</v>
      </c>
      <c r="BG204" s="1" t="s">
        <v>182</v>
      </c>
      <c r="BH204" s="1" t="s">
        <v>182</v>
      </c>
      <c r="BI204" s="1" t="s">
        <v>182</v>
      </c>
      <c r="BJ204" s="1" t="s">
        <v>182</v>
      </c>
      <c r="BK204" s="1" t="s">
        <v>182</v>
      </c>
      <c r="BL204" s="1" t="s">
        <v>182</v>
      </c>
      <c r="BM204" s="1" t="s">
        <v>182</v>
      </c>
      <c r="BN204" s="1" t="s">
        <v>182</v>
      </c>
      <c r="BO204" s="1" t="s">
        <v>182</v>
      </c>
      <c r="BP204" s="1" t="s">
        <v>182</v>
      </c>
      <c r="BQ204" s="1" t="s">
        <v>182</v>
      </c>
      <c r="BR204" s="1" t="s">
        <v>182</v>
      </c>
      <c r="BS204" s="1" t="s">
        <v>182</v>
      </c>
      <c r="BT204" s="1" t="s">
        <v>182</v>
      </c>
      <c r="BU204" s="1" t="s">
        <v>182</v>
      </c>
      <c r="BV204" s="1" t="s">
        <v>182</v>
      </c>
      <c r="BW204" s="1" t="s">
        <v>182</v>
      </c>
      <c r="BX204" s="1" t="s">
        <v>182</v>
      </c>
      <c r="BY204" s="1" t="s">
        <v>182</v>
      </c>
      <c r="BZ204" s="1" t="s">
        <v>182</v>
      </c>
      <c r="CA204" s="1" t="s">
        <v>182</v>
      </c>
      <c r="CB204" s="1" t="s">
        <v>182</v>
      </c>
    </row>
    <row r="205" spans="1:80">
      <c r="A205" s="1">
        <v>204</v>
      </c>
      <c r="B205" s="1" t="b">
        <v>0</v>
      </c>
      <c r="C205" s="1" t="s">
        <v>52</v>
      </c>
      <c r="D205" s="1">
        <v>0.93698000000000004</v>
      </c>
      <c r="E205" s="1">
        <v>0.64717000000000002</v>
      </c>
      <c r="F205" s="1">
        <v>0.47373999999999999</v>
      </c>
      <c r="G205" s="1">
        <v>7</v>
      </c>
      <c r="H205" s="1">
        <v>16</v>
      </c>
      <c r="I205" s="1">
        <v>8</v>
      </c>
      <c r="J205" s="1">
        <v>459.55923147146609</v>
      </c>
      <c r="K205" s="1">
        <v>558.73099906932555</v>
      </c>
      <c r="L205" s="1">
        <v>558.73099906932555</v>
      </c>
      <c r="M205" s="1">
        <v>4.6122758194035134</v>
      </c>
      <c r="N205" s="1">
        <v>4.5506655398390832</v>
      </c>
      <c r="O205" s="1">
        <v>4.5644184627972111</v>
      </c>
      <c r="P205" s="1">
        <v>5.2069390391075584E-4</v>
      </c>
      <c r="Q205" s="1">
        <v>2.3849261320747894E-4</v>
      </c>
      <c r="R205" s="1">
        <v>2.5316573519476522E-4</v>
      </c>
      <c r="S205" s="1">
        <v>0.7751246192677167</v>
      </c>
      <c r="T205" s="1">
        <v>0.73460573844566956</v>
      </c>
      <c r="U205" s="1">
        <v>0.76844383368376468</v>
      </c>
      <c r="V205" s="1">
        <v>8.25</v>
      </c>
      <c r="W205" s="1">
        <v>10.65</v>
      </c>
      <c r="X205" s="1">
        <v>10.65</v>
      </c>
      <c r="Y205" s="1">
        <v>0.30900000000000022</v>
      </c>
      <c r="Z205" s="1">
        <v>0.35400000000000026</v>
      </c>
      <c r="AA205" s="1">
        <v>0.34500000000000025</v>
      </c>
      <c r="AB205" s="1">
        <v>136</v>
      </c>
      <c r="AC205" s="1">
        <v>1.8780304003594714E-4</v>
      </c>
      <c r="AD205" s="1">
        <v>8267849.537340505</v>
      </c>
      <c r="AE205" s="1">
        <v>12.102653910049886</v>
      </c>
      <c r="AF205" s="1">
        <v>4.4066247218711529</v>
      </c>
      <c r="AG205" s="1">
        <v>2.3186928725465867E-4</v>
      </c>
      <c r="AH205" s="1">
        <v>10207824.000000002</v>
      </c>
      <c r="AI205" s="1">
        <v>77332</v>
      </c>
      <c r="AJ205" s="1">
        <v>9.9614881395208812E-2</v>
      </c>
      <c r="AK205" s="1">
        <v>569286.26280300051</v>
      </c>
      <c r="AL205" s="1">
        <v>2578366.1873124335</v>
      </c>
      <c r="AM205" s="1">
        <v>31847</v>
      </c>
      <c r="AN205" s="1">
        <v>50213</v>
      </c>
      <c r="AO205" s="1">
        <v>56656</v>
      </c>
      <c r="AP205" s="1">
        <v>0.9007142857142858</v>
      </c>
      <c r="AQ205" s="1">
        <v>0.9007142857142858</v>
      </c>
      <c r="AR205" s="1">
        <v>0.9007142857142858</v>
      </c>
      <c r="AS205" s="1">
        <v>0.46842105263157896</v>
      </c>
      <c r="AT205" s="1">
        <v>0.6</v>
      </c>
      <c r="AU205" s="1">
        <v>0.6</v>
      </c>
      <c r="AV205" s="1">
        <v>178</v>
      </c>
      <c r="AW205" s="1">
        <v>228</v>
      </c>
      <c r="AX205" s="1">
        <v>228</v>
      </c>
      <c r="AY205" s="1">
        <v>60</v>
      </c>
      <c r="AZ205" s="1">
        <v>110</v>
      </c>
      <c r="BA205" s="1">
        <v>120</v>
      </c>
      <c r="BB205" s="1">
        <v>31317579.999999996</v>
      </c>
      <c r="BC205" s="1">
        <v>48030640</v>
      </c>
      <c r="BD205" s="1">
        <v>53893770</v>
      </c>
      <c r="BE205" s="1">
        <v>1600</v>
      </c>
      <c r="BF205" s="1">
        <v>1900</v>
      </c>
      <c r="BG205" s="1">
        <v>1900</v>
      </c>
      <c r="BH205" s="1">
        <v>12.467328995415</v>
      </c>
      <c r="BI205" s="1">
        <v>708.09067887071637</v>
      </c>
      <c r="BJ205" s="1">
        <v>5.8</v>
      </c>
      <c r="BK205" s="1">
        <v>6.35</v>
      </c>
      <c r="BL205" s="1">
        <v>5.05</v>
      </c>
      <c r="BM205" s="1">
        <v>1.4</v>
      </c>
      <c r="BN205" s="1">
        <v>1.54</v>
      </c>
      <c r="BO205" s="1">
        <v>1.57</v>
      </c>
      <c r="BP205" s="1">
        <v>8.75</v>
      </c>
      <c r="BQ205" s="1">
        <v>9.02</v>
      </c>
      <c r="BR205" s="1">
        <v>8.9700000000000006</v>
      </c>
      <c r="BS205" s="1">
        <v>68</v>
      </c>
      <c r="BT205" s="1">
        <v>106.1</v>
      </c>
      <c r="BU205" s="1">
        <v>115.2</v>
      </c>
      <c r="BV205" s="1">
        <v>12.467328995415</v>
      </c>
      <c r="BW205" s="1">
        <v>4.4066247218711529</v>
      </c>
      <c r="BX205" s="1">
        <v>10</v>
      </c>
      <c r="BY205" s="1">
        <v>50</v>
      </c>
      <c r="BZ205" s="1">
        <v>0.30900000000000022</v>
      </c>
      <c r="CA205" s="1">
        <v>0.35400000000000026</v>
      </c>
      <c r="CB205" s="1">
        <v>0.34500000000000025</v>
      </c>
    </row>
  </sheetData>
  <autoFilter ref="A1:CG205" xr:uid="{EC0EA9C2-91B2-455B-859A-B8B9606C8A9C}">
    <sortState xmlns:xlrd2="http://schemas.microsoft.com/office/spreadsheetml/2017/richdata2" ref="A2:CB205">
      <sortCondition ref="A1:A2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1</vt:i4>
      </vt:variant>
    </vt:vector>
  </HeadingPairs>
  <TitlesOfParts>
    <vt:vector size="10" baseType="lpstr">
      <vt:lpstr>Results </vt:lpstr>
      <vt:lpstr>baseline</vt:lpstr>
      <vt:lpstr>network max np</vt:lpstr>
      <vt:lpstr>network maxnpv</vt:lpstr>
      <vt:lpstr>PARETO</vt:lpstr>
      <vt:lpstr>non-dominant</vt:lpstr>
      <vt:lpstr>IRR&lt;30%</vt:lpstr>
      <vt:lpstr>db</vt:lpstr>
      <vt:lpstr>Designs Table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 Alexandre Fregnani</cp:lastModifiedBy>
  <dcterms:created xsi:type="dcterms:W3CDTF">2018-12-28T19:55:50Z</dcterms:created>
  <dcterms:modified xsi:type="dcterms:W3CDTF">2019-12-15T03:47:43Z</dcterms:modified>
</cp:coreProperties>
</file>