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_rels/sheet1.xml.rels" ContentType="application/vnd.openxmlformats-package.relationships+xml"/>
  <Override PartName="/xl/worksheets/_rels/sheet3.xml.rels" ContentType="application/vnd.openxmlformats-package.relationships+xml"/>
  <Override PartName="/xl/worksheets/_rels/sheet4.xml.rels" ContentType="application/vnd.openxmlformats-package.relationships+xml"/>
  <Override PartName="/xl/worksheets/_rels/sheet5.xml.rels" ContentType="application/vnd.openxmlformats-package.relationships+xml"/>
  <Override PartName="/xl/worksheets/_rels/sheet6.xml.rels" ContentType="application/vnd.openxmlformats-package.relationships+xml"/>
  <Override PartName="/xl/tables/table1.xml" ContentType="application/vnd.openxmlformats-officedocument.spreadsheetml.table+xml"/>
  <Override PartName="/xl/tables/table2.xml" ContentType="application/vnd.openxmlformats-officedocument.spreadsheetml.table+xml"/>
  <Override PartName="/xl/sharedStrings.xml" ContentType="application/vnd.openxmlformats-officedocument.spreadsheetml.sharedStrings+xml"/>
  <Override PartName="/xl/comments3.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drawings/drawing2.xml" ContentType="application/vnd.openxmlformats-officedocument.drawing+xml"/>
  <Override PartName="/xl/drawings/vmlDrawing2.vml" ContentType="application/vnd.openxmlformats-officedocument.vmlDrawing"/>
  <Override PartName="/xl/drawings/drawing3.xml" ContentType="application/vnd.openxmlformats-officedocument.drawing+xml"/>
  <Override PartName="/xl/drawings/vmlDrawing3.vml" ContentType="application/vnd.openxmlformats-officedocument.vmlDrawing"/>
  <Override PartName="/xl/drawings/drawing4.xml" ContentType="application/vnd.openxmlformats-officedocument.drawing+xml"/>
  <Override PartName="/xl/comments4.xml" ContentType="application/vnd.openxmlformats-officedocument.spreadsheetml.comments+xml"/>
  <Override PartName="/xl/comments6.xml" ContentType="application/vnd.openxmlformats-officedocument.spreadsheetml.comment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Instrucciones" sheetId="1" state="visible" r:id="rId2"/>
    <sheet name="Requerimientos" sheetId="2" state="visible" r:id="rId3"/>
    <sheet name="Configuracion" sheetId="3" state="hidden" r:id="rId4"/>
    <sheet name="Configuración" sheetId="4" state="visible" r:id="rId5"/>
    <sheet name="Estimación Plan de Trabajo de P" sheetId="5" state="visible" r:id="rId6"/>
    <sheet name="Plan de Trabajo" sheetId="6" state="visible" r:id="rId7"/>
  </sheets>
  <calcPr iterateCount="100" refMode="A1" iterate="false" iterateDelta="0.0001"/>
  <extLst>
    <ext xmlns:loext="http://schemas.libreoffice.org/" uri="{7626C862-2A13-11E5-B345-FEFF819CDC9F}">
      <loext:extCalcPr stringRefSyntax="CalcA1ExcelA1"/>
    </ext>
  </extLst>
</workbook>
</file>

<file path=xl/comments3.xml><?xml version="1.0" encoding="utf-8"?>
<comments xmlns="http://schemas.openxmlformats.org/spreadsheetml/2006/main" xmlns:xdr="http://schemas.openxmlformats.org/drawingml/2006/spreadsheetDrawing">
  <authors>
    <author> </author>
  </authors>
  <commentList>
    <comment ref="C8" authorId="0">
      <text>
        <r>
          <rPr>
            <sz val="11"/>
            <color rgb="FF000000"/>
            <rFont val="Calibri"/>
            <family val="2"/>
            <charset val="1"/>
          </rPr>
          <t xml:space="preserve">Capturar el área a la que pertenece el folio/petición.</t>
        </r>
      </text>
    </comment>
  </commentList>
</comments>
</file>

<file path=xl/comments4.xml><?xml version="1.0" encoding="utf-8"?>
<comments xmlns="http://schemas.openxmlformats.org/spreadsheetml/2006/main" xmlns:xdr="http://schemas.openxmlformats.org/drawingml/2006/spreadsheetDrawing">
  <authors>
    <author> </author>
  </authors>
  <commentList>
    <comment ref="C8" authorId="0">
      <text>
        <r>
          <rPr>
            <sz val="11"/>
            <color rgb="FF000000"/>
            <rFont val="Calibri"/>
            <family val="2"/>
            <charset val="1"/>
          </rPr>
          <t xml:space="preserve">Capturar el área a la que pertenece el folio/petición.</t>
        </r>
      </text>
    </comment>
  </commentList>
</comments>
</file>

<file path=xl/comments6.xml><?xml version="1.0" encoding="utf-8"?>
<comments xmlns="http://schemas.openxmlformats.org/spreadsheetml/2006/main" xmlns:xdr="http://schemas.openxmlformats.org/drawingml/2006/spreadsheetDrawing">
  <authors>
    <author> </author>
  </authors>
  <commentList>
    <comment ref="C3" authorId="0">
      <text>
        <r>
          <rPr>
            <sz val="9"/>
            <color rgb="FF000000"/>
            <rFont val="Tahoma"/>
            <family val="2"/>
            <charset val="1"/>
          </rPr>
          <t xml:space="preserve">Si aplica la regresión</t>
        </r>
      </text>
    </comment>
    <comment ref="C6" authorId="0">
      <text>
        <r>
          <rPr>
            <sz val="11"/>
            <color rgb="FF000000"/>
            <rFont val="Calibri"/>
            <family val="2"/>
            <charset val="1"/>
          </rPr>
          <t xml:space="preserve">En caso de requerirse el Análisis de Factibilidad de Automatización</t>
        </r>
      </text>
    </comment>
    <comment ref="C20" authorId="0">
      <text>
        <r>
          <rPr>
            <sz val="9"/>
            <color rgb="FF000000"/>
            <rFont val="Tahoma"/>
            <family val="2"/>
            <charset val="1"/>
          </rPr>
          <t xml:space="preserve">Si aplican y depende del alcance del E2E.</t>
        </r>
      </text>
    </comment>
    <comment ref="C21" authorId="0">
      <text>
        <r>
          <rPr>
            <sz val="9"/>
            <color rgb="FF000000"/>
            <rFont val="Tahoma"/>
            <family val="2"/>
            <charset val="1"/>
          </rPr>
          <t xml:space="preserve">Si aplica la regresión</t>
        </r>
      </text>
    </comment>
    <comment ref="C22" authorId="0">
      <text>
        <r>
          <rPr>
            <sz val="11"/>
            <color rgb="FF000000"/>
            <rFont val="Calibri"/>
            <family val="2"/>
            <charset val="1"/>
          </rPr>
          <t xml:space="preserve">En caso de Automatizar, es una actividad obligatoria</t>
        </r>
      </text>
    </comment>
    <comment ref="C26" authorId="0">
      <text>
        <r>
          <rPr>
            <sz val="11"/>
            <color rgb="FF000000"/>
            <rFont val="Calibri"/>
            <family val="2"/>
            <charset val="1"/>
          </rPr>
          <t xml:space="preserve">En caso de Automatizar, es una actividad obligatoria
</t>
        </r>
      </text>
    </comment>
  </commentList>
</comments>
</file>

<file path=xl/sharedStrings.xml><?xml version="1.0" encoding="utf-8"?>
<sst xmlns="http://schemas.openxmlformats.org/spreadsheetml/2006/main" count="676" uniqueCount="276">
  <si>
    <t xml:space="preserve">Fácil</t>
  </si>
  <si>
    <t xml:space="preserve">Intermedio</t>
  </si>
  <si>
    <t xml:space="preserve">Difícil</t>
  </si>
  <si>
    <t xml:space="preserve">Nota: Para cada Proyecto, deberá utilizarse una plantilla nueva descargada del Manual MCC para evitar reutilizar de proyectos anteriores.</t>
  </si>
  <si>
    <t xml:space="preserve">Campos</t>
  </si>
  <si>
    <t xml:space="preserve">Descripción</t>
  </si>
  <si>
    <t xml:space="preserve">Nombre del Proyecto</t>
  </si>
  <si>
    <t xml:space="preserve">Capturar el nombre del Proyecto.</t>
  </si>
  <si>
    <t xml:space="preserve">Nombre del Requerimiento</t>
  </si>
  <si>
    <t xml:space="preserve">Ingresar el nombre del requerimiento identificado.
Nota: En caso de requerir agregar mas requerimientos, se deben de insertar  filas antes del ultima fila capturada, seleccionando toda la fila y dando clic derecho en la opción de Insertar filas encima.</t>
  </si>
  <si>
    <t xml:space="preserve">Complejidad</t>
  </si>
  <si>
    <t xml:space="preserve">Capturar si la complejidad del requerimiento es Difícil, Intermedio o Fácil.</t>
  </si>
  <si>
    <t xml:space="preserve">Total de Requerimientos</t>
  </si>
  <si>
    <t xml:space="preserve">Muestra el total de requerimientos insertados.</t>
  </si>
  <si>
    <t xml:space="preserve">Área</t>
  </si>
  <si>
    <t xml:space="preserve">Ingresar el área a la que corresponde el proyecto.</t>
  </si>
  <si>
    <t xml:space="preserve">Margen de Proyecto</t>
  </si>
  <si>
    <t xml:space="preserve">Ingresar el Porcentaje de margen para el cálculo de las horas totales del Proyecto.
Debido a que la herramienta estima en primera instancia las horas de diseño y ejecución de casos de prueba, este campo nos ayudará a definir el margen de horas a utilizar en el resto de las fases del proyecto de pruebas. Lo recomendado es tener un 30% pero esto puede variar dependiendo las necesidades del proyecto.
Considerar por ejemplo, si varias de las actividades opcionales no aplican para el proyecto, se podrá bajar a 25%, o si se aplican la mayoría de las actividades opcionales, se podrá subir a 35%.</t>
  </si>
  <si>
    <t xml:space="preserve">Porcentaje de Margen de Ciclo</t>
  </si>
  <si>
    <t xml:space="preserve">Ingresar el porcentaje de casos de prueba a ejecutar para los ciclos 2 y 3. El sugerido es 80% Ciclo 2 y 50% Ciclo 3, aunque esto puede variar dependiendo de las necesidades del proyecto.</t>
  </si>
  <si>
    <t xml:space="preserve">No</t>
  </si>
  <si>
    <t xml:space="preserve">Casos de prueba por requerimiento</t>
  </si>
  <si>
    <t xml:space="preserve">Identificar dentro de nuestra área si nuestro tamaño del proyecto es chico, mediano o grande.</t>
  </si>
  <si>
    <t xml:space="preserve">Ya identificada el área y el tamaño del proyecto, ubicamos la sección de tamaño de proyecto correcto, esto es: Chico, Mediano o Grande y procedemos a ingresar un promedio de casos de prueba a diseñar por cada complejidad de requerimiento, es decir, cuantos casos de prueba en promedio estimamos diseñar para un requerimiento de complejidad Dificil, Intermedio y Fácil.</t>
  </si>
  <si>
    <t xml:space="preserve">Horas de Diseño</t>
  </si>
  <si>
    <t xml:space="preserve">Ya identificada el área y el tamaño del proyecto, ubicamos la sección de tamaño de proyecto correcto, esto es: Chico, Mediano o Grande y definimos cuantas horas nos va a tomar diseñar en promedio un caso de prueba para un requerimiento con complejidad Dificil, Intermedio y Fácil.</t>
  </si>
  <si>
    <t xml:space="preserve">Ejecución (Horas)</t>
  </si>
  <si>
    <t xml:space="preserve">Ya identificada el área y el tamaño del proyecto, ubicamos la sección de tamaño de proyecto correcto, esto es: Chico, Mediano o Grande y definimos cuantas horas nos va a tomar ejecutar en promedio un caso de prueba para un requerimiento con complejidad Dificil, Intermedio y Fácil.</t>
  </si>
  <si>
    <t xml:space="preserve">Desarrollo de Scripts (Horas)</t>
  </si>
  <si>
    <t xml:space="preserve">En caso de un folio Manual-Automatizado o de una Automatización de Casos de Prueba que no forman parte de un folio, se deberá llenar la configuración para el tiempo de Desarrollo de Scripts, en horas: 
Ya identificada el área y el tamaño del proyecto, ubicamos la sección de tamaño de proyecto correcto, esto es: Chico, Mediano o Grande y definimos cuantas horas nos va a tomar desarrollar en promedio un script de prueba para un caso de prueba con complejidad Dificil, Intermedio y Fácil.</t>
  </si>
  <si>
    <t xml:space="preserve">Ejecución Automatizada (Horas)</t>
  </si>
  <si>
    <t xml:space="preserve">En caso de un folio Manual-Automatizado o de una Automatización de Casos de Prueba que no forman parte de un folio, se deberá llenar la configuración para el tiempo de Ejecución de Scripts Automatizados, en horas: 
Ya identificada el área y el tamaño del proyecto, ubicamos la sección de tamaño de proyecto correcto, esto es: Chico, Mediano o Grande y definimos cuantas horas nos va a tomar ejecutar en promedio un script de prueba para un caso de prueba con complejidad Dificil, Intermedio y Fácil.</t>
  </si>
  <si>
    <t xml:space="preserve">Se muestra el nombre del área del proyecto seleccionado en la pestaña de Configuración.</t>
  </si>
  <si>
    <t xml:space="preserve">Tamaño del Proyecto</t>
  </si>
  <si>
    <t xml:space="preserve">Seleccionar el tamaño de proyecto del Área seleccionado anteriormente.</t>
  </si>
  <si>
    <t xml:space="preserve">Margen de Re-ejecución</t>
  </si>
  <si>
    <t xml:space="preserve">Ingresar porcentaje de retest estimado en la ejecución de los casos de prueba.</t>
  </si>
  <si>
    <t xml:space="preserve">Requerimientos</t>
  </si>
  <si>
    <t xml:space="preserve">Se muestra el número de requerimientos por nivel de dificultad y su total, de los ingresados en la pestaña de Requerimientos.</t>
  </si>
  <si>
    <t xml:space="preserve">Casos de prueba reutilizables</t>
  </si>
  <si>
    <t xml:space="preserve">Ingresar cantidad de casos de prueba reutilizables, por nivel de dificultad. </t>
  </si>
  <si>
    <t xml:space="preserve">% Actualización en los CP reutilizables</t>
  </si>
  <si>
    <r>
      <rPr>
        <sz val="10"/>
        <rFont val="Arial"/>
        <family val="2"/>
        <charset val="1"/>
      </rPr>
      <t xml:space="preserve">Ingresar el porcentaje en el que los casos de prueba reutilizables indicados serán actualizados. </t>
    </r>
    <r>
      <rPr>
        <u val="single"/>
        <sz val="10"/>
        <rFont val="Arial"/>
        <family val="2"/>
        <charset val="1"/>
      </rPr>
      <t xml:space="preserve">NOTA</t>
    </r>
    <r>
      <rPr>
        <sz val="10"/>
        <rFont val="Arial"/>
        <family val="2"/>
        <charset val="1"/>
      </rPr>
      <t xml:space="preserve">: En caso de que un caso de prueba requiera ser actualizado en mas de un 30%, considerarlo como un CP nuevo y no como reutilizable.</t>
    </r>
  </si>
  <si>
    <t xml:space="preserve">Esfuerzo en actualización de casos de prueba</t>
  </si>
  <si>
    <t xml:space="preserve">Se muestra el esfuerzo en horas estimado de actualización de los casos de prueba reutilizables.</t>
  </si>
  <si>
    <t xml:space="preserve">Ciclos</t>
  </si>
  <si>
    <t xml:space="preserve">Ingresar numero de ciclos de ejecución.</t>
  </si>
  <si>
    <t xml:space="preserve">Tipo de Proyecto</t>
  </si>
  <si>
    <t xml:space="preserve">Elegir el tipo de proyecto entre Manual, Manual-Automatizado o Automatizado. En donde un proyecto Manual es referente a un folio que no considera la Automatización; un proyecto Manual-Automatizado es aquel que es parte de un folio y cuyas actividades de automatización van inmersas en los tiempos de la línea base del folio; un proyecto Automatizado, es aquel que no se considera dentro de los tiempos de un folio, el esfuerzo es independiente de cualquier folio, por ejemplo, la automatización de procesos clave.</t>
  </si>
  <si>
    <t xml:space="preserve">Diseño de Pruebas</t>
  </si>
  <si>
    <t xml:space="preserve">Casos de Prueba</t>
  </si>
  <si>
    <t xml:space="preserve">Muestra cuantos casos de prueba se estima generar por requerimiento con base en la configuración.</t>
  </si>
  <si>
    <t xml:space="preserve">Muestra el estimado de horas de diseño de los casos de prueba con base en la configuración.</t>
  </si>
  <si>
    <t xml:space="preserve">Casos de prueba nuevos + Reutilizables</t>
  </si>
  <si>
    <t xml:space="preserve">Total de Casos de Prueba a ejecutar en la fase de pruebas.</t>
  </si>
  <si>
    <t xml:space="preserve">Ejecución de Pruebas</t>
  </si>
  <si>
    <t xml:space="preserve">SIT, E2E y Regresión</t>
  </si>
  <si>
    <t xml:space="preserve">Muestra cuantos casos de prueba se estima ejecutar por el tipo de Pruebas (SIT, E2E o Regresión).</t>
  </si>
  <si>
    <t xml:space="preserve">Horas de Ejecución</t>
  </si>
  <si>
    <t xml:space="preserve">Muestra el estimado de horas de ejecución de los casos de prueba para SIT, E2E o Regresión.</t>
  </si>
  <si>
    <t xml:space="preserve">% (E2E y Regresión)</t>
  </si>
  <si>
    <t xml:space="preserve">Capturar el porcentaje de Casos de Prueba que se estarán ejecutando de E2E y/o Regresión con respecto al 100% de los casos de prueba de SIT estimados por la herramienta. </t>
  </si>
  <si>
    <t xml:space="preserve">Resumen</t>
  </si>
  <si>
    <t xml:space="preserve">Total de Horas de Ejecución (Ciclos)</t>
  </si>
  <si>
    <t xml:space="preserve">Muestra el estimado total de horas de ejecución de los casos de prueba sin considerar el % de margen de re-ejecución.</t>
  </si>
  <si>
    <t xml:space="preserve">Estimación</t>
  </si>
  <si>
    <t xml:space="preserve">Puntos de Función</t>
  </si>
  <si>
    <t xml:space="preserve">En caso de contar con la estimación por la herramienta de puntos función, ingresar el total de horas arrojadas para Pruebas, en caso contrario, colocar un 0.</t>
  </si>
  <si>
    <t xml:space="preserve">Metodología</t>
  </si>
  <si>
    <t xml:space="preserve">Horas por fase</t>
  </si>
  <si>
    <t xml:space="preserve">Muestra el estimado total de horas que dura el proyecto, separado por fases. Considerando el tipo de Proyecto (Manual, Manual-Automatizado o Automatizado) y si se cuenta con el número de horas de pruebas arrojada por la herramienta de estimación de puntos de función o no. </t>
  </si>
  <si>
    <t xml:space="preserve">Información Automatización</t>
  </si>
  <si>
    <t xml:space="preserve">Cuando se trate de un Proyecto Manual-Automatizado o Automatizado, llenar la información requerida de la sección de Automatización</t>
  </si>
  <si>
    <t xml:space="preserve">Tecnología</t>
  </si>
  <si>
    <t xml:space="preserve">Seleccionar la tecnología que utiliza el sistema (Web, Escritorio o ambos).</t>
  </si>
  <si>
    <t xml:space="preserve">% Cobertura</t>
  </si>
  <si>
    <t xml:space="preserve">Ingresar el porcentaje de casos de prueba que se consideran para automatizar.</t>
  </si>
  <si>
    <t xml:space="preserve">% Conversión Scripts</t>
  </si>
  <si>
    <t xml:space="preserve">Capturar el porcentaje esperado de conversión de Scripts Automatizados por Caso de Prueba. Por ejemplo: Si 1 Script Automatizado cubrirá 3 Casos de Prueba Manuales, entonces el valor será 33%. 
Solo será válido el 100% (1 a 1), cuando la funcionalidad descrita en el Caso de Prueba, es completamente diferente a lo largo del conjunto completo de Casos de Prueba. </t>
  </si>
  <si>
    <t xml:space="preserve">% Mantenimiento</t>
  </si>
  <si>
    <t xml:space="preserve">Capturar el porcentaje de mantenimiento esperado, previo a cada ejecución. Considerando tanto cambios requeridos en el código, como la preparación de datos o archivos de datos necesarios para la ejecución. </t>
  </si>
  <si>
    <t xml:space="preserve">Scripts Reutilizables</t>
  </si>
  <si>
    <t xml:space="preserve">Capturar el número de scripts que se puedan reutilizar para el o los sistemas que se probarán. </t>
  </si>
  <si>
    <t xml:space="preserve">% Actualización en los Scripts Reutilizables</t>
  </si>
  <si>
    <r>
      <rPr>
        <sz val="10"/>
        <rFont val="Arial"/>
        <family val="2"/>
        <charset val="1"/>
      </rPr>
      <t xml:space="preserve">En caso de contar con scripts reutilizables, ingresar el porcentaje de actualización que estos requieren. </t>
    </r>
    <r>
      <rPr>
        <u val="single"/>
        <sz val="10"/>
        <rFont val="Arial"/>
        <family val="2"/>
        <charset val="1"/>
      </rPr>
      <t xml:space="preserve">NOTA</t>
    </r>
    <r>
      <rPr>
        <sz val="10"/>
        <rFont val="Arial"/>
        <family val="2"/>
        <charset val="1"/>
      </rPr>
      <t xml:space="preserve">: En caso de que un script de prueba requiera ser actualizado en mas de un 30%, considerarlo como un Script nuevo y no como reutilizable.</t>
    </r>
  </si>
  <si>
    <t xml:space="preserve">CP Base</t>
  </si>
  <si>
    <t xml:space="preserve">Cuando se trate de un proyecto únicamente Automatizado, el cuál no forma parte de un Folio, ingresar cantidad de casos de prueba por nivel de dificultad.</t>
  </si>
  <si>
    <t xml:space="preserve">Resultados Automatización</t>
  </si>
  <si>
    <t xml:space="preserve">CP a Automatizar</t>
  </si>
  <si>
    <t xml:space="preserve">Muestra cuantos Casos de Prueba se estima automatizar.</t>
  </si>
  <si>
    <t xml:space="preserve">CP Restantes</t>
  </si>
  <si>
    <t xml:space="preserve">Muestra la cantidad de Casos de Prueba estimados que no se automatizarán.</t>
  </si>
  <si>
    <t xml:space="preserve">Scripts Totales</t>
  </si>
  <si>
    <t xml:space="preserve">Muestra la cantidad de Scripts de Prueba totales para el proyecto.</t>
  </si>
  <si>
    <t xml:space="preserve">Muestra la cantidad de Scripts reutilizables con los que se cuenta. </t>
  </si>
  <si>
    <t xml:space="preserve">Scripts a Crear</t>
  </si>
  <si>
    <t xml:space="preserve">Muestra el número de Scripts a Crear, conforme al número de CP a automatizar y al % de conversión.</t>
  </si>
  <si>
    <t xml:space="preserve">Esfuerzo (Horas)</t>
  </si>
  <si>
    <t xml:space="preserve">Desarrollo de Scripts</t>
  </si>
  <si>
    <t xml:space="preserve">Muestra el esfuerzo en horas, del desarrollo de los scripts que se generarán.</t>
  </si>
  <si>
    <t xml:space="preserve">Ejecución Manual</t>
  </si>
  <si>
    <t xml:space="preserve">Muestra el esfuerzo total en horas de la ejecución manual.</t>
  </si>
  <si>
    <t xml:space="preserve">Ejecución Manual Restante</t>
  </si>
  <si>
    <t xml:space="preserve">Muestra el esfuerzo total en horas de la ejecución de los casos de prueba manuales que no se automatizarán.</t>
  </si>
  <si>
    <t xml:space="preserve">Ejecución SIT Auto</t>
  </si>
  <si>
    <t xml:space="preserve">Muestra el esfuerzo en horas, de la ejecución de los casos de prueba automatizados de SIT.</t>
  </si>
  <si>
    <t xml:space="preserve">Ejecución Automatizada</t>
  </si>
  <si>
    <t xml:space="preserve">Muestra el esfuerzo en horas, de la ejecución de los casos de prueba automatizados para los porcentajes de SIT, E2E y Regresión capturados.</t>
  </si>
  <si>
    <t xml:space="preserve">Total (Manual + Automatizada)</t>
  </si>
  <si>
    <t xml:space="preserve">Muestra la sumatoria del esfuerzo de la ejecución manual restante y la ejecución total de automatización.</t>
  </si>
  <si>
    <t xml:space="preserve">Mantenimiento de la Automatización</t>
  </si>
  <si>
    <t xml:space="preserve">Muestra el esfuerzo estimado para el mantenimiento de los scripts de pruebas entre cada ciclo de ejecución. Lo que involucra tanto cambios requeridos en el código, como la preparación de datos o archivos de datos necesarios para la ejecución de cada ciclo.</t>
  </si>
  <si>
    <t xml:space="preserve">Responsable</t>
  </si>
  <si>
    <t xml:space="preserve">Ingresar responsable de realizar la actividad correspondiente.</t>
  </si>
  <si>
    <t xml:space="preserve">Horas de impacto</t>
  </si>
  <si>
    <t xml:space="preserve">Capturar el numero de horas de duración de la actividad.
Nota: Distribuir por cada fase de pruebas, las horas definidas en la herramienta de estimación, o en su caso, distribuirlas sin sobrepasar el total de horas del proyecto.</t>
  </si>
  <si>
    <t xml:space="preserve">Presupuesto</t>
  </si>
  <si>
    <t xml:space="preserve">Cantidad</t>
  </si>
  <si>
    <t xml:space="preserve">Capturar la cantidad de documentos que se generarán por cada tipo de actividad.</t>
  </si>
  <si>
    <t xml:space="preserve">Tiempo (Horas) por actividad</t>
  </si>
  <si>
    <t xml:space="preserve">Muestra el tiempo en horas calculado por actividad, de acuerdo al Plan de Trabajo. </t>
  </si>
  <si>
    <t xml:space="preserve">Requerimientos </t>
  </si>
  <si>
    <t xml:space="preserve">Nombre del Requerimiento </t>
  </si>
  <si>
    <t xml:space="preserve">Complejidad </t>
  </si>
  <si>
    <t xml:space="preserve">Nombre Requerimiento 01</t>
  </si>
  <si>
    <t xml:space="preserve">Nombre Requerimiento 02</t>
  </si>
  <si>
    <t xml:space="preserve">Nombre Requerimiento 03</t>
  </si>
  <si>
    <t xml:space="preserve">Nombre Requerimiento 04</t>
  </si>
  <si>
    <t xml:space="preserve">Nombre Requerimiento 05</t>
  </si>
  <si>
    <t xml:space="preserve">Nombre Requerimiento 06</t>
  </si>
  <si>
    <t xml:space="preserve">Total Requerimientos Difíciles</t>
  </si>
  <si>
    <t xml:space="preserve">Total Requerimientos Intermedio</t>
  </si>
  <si>
    <t xml:space="preserve">Total Requerimientos Fáciles</t>
  </si>
  <si>
    <t xml:space="preserve">Tamaño de Proyecto</t>
  </si>
  <si>
    <t xml:space="preserve">Margen de de Proyecto</t>
  </si>
  <si>
    <t xml:space="preserve">Porcentaje Margen de Ciclo</t>
  </si>
  <si>
    <t xml:space="preserve">Complejidad de los Requerimientos</t>
  </si>
  <si>
    <t xml:space="preserve">Grande</t>
  </si>
  <si>
    <t xml:space="preserve">Tienda</t>
  </si>
  <si>
    <t xml:space="preserve">Web</t>
  </si>
  <si>
    <t xml:space="preserve">Manual</t>
  </si>
  <si>
    <t xml:space="preserve">Mediano</t>
  </si>
  <si>
    <t xml:space="preserve">Escritorio</t>
  </si>
  <si>
    <t xml:space="preserve">Manual-Automatizado</t>
  </si>
  <si>
    <t xml:space="preserve">Chico</t>
  </si>
  <si>
    <t xml:space="preserve">Web-Escritorio</t>
  </si>
  <si>
    <t xml:space="preserve">Automatizado</t>
  </si>
  <si>
    <t xml:space="preserve">Casos de Prueba por Requerimiento</t>
  </si>
  <si>
    <t xml:space="preserve">Tamaño de proyecto</t>
  </si>
  <si>
    <t xml:space="preserve">Automatización</t>
  </si>
  <si>
    <t xml:space="preserve">- 2 pantallas
- Menos de 10 pasos sencillos (no subprocesos)
- Máximo de 3 puntos de control o validaciones</t>
  </si>
  <si>
    <t xml:space="preserve">Intermedia</t>
  </si>
  <si>
    <t xml:space="preserve">- 3 a 4 pantallas
- De 10 a 20 pasos sencillos (No subprocesos)
- Máximo de 7 puntos de control o validaciones</t>
  </si>
  <si>
    <t xml:space="preserve">- &gt;= 5 pantallas
- &gt;= 20 pasos sencillos (No subprocesos)
- &gt;= 4 puntos de control o validaciones.
Si el flujo de negocio tiene muchas validaciones o pasos, puede ser divididos en 2 o más scripts de complejidad fácil o intermedia</t>
  </si>
  <si>
    <t xml:space="preserve">Tamaño del proyecto</t>
  </si>
  <si>
    <t xml:space="preserve">Margen de Re-Ejecución</t>
  </si>
  <si>
    <t xml:space="preserve">Difíciles</t>
  </si>
  <si>
    <t xml:space="preserve">Intermedios</t>
  </si>
  <si>
    <t xml:space="preserve">Fáciles</t>
  </si>
  <si>
    <t xml:space="preserve">Total</t>
  </si>
  <si>
    <t xml:space="preserve">Valor</t>
  </si>
  <si>
    <t xml:space="preserve">Requerimientos en %</t>
  </si>
  <si>
    <t xml:space="preserve">Total CP a modificar</t>
  </si>
  <si>
    <t xml:space="preserve">% Mantenimiento </t>
  </si>
  <si>
    <t xml:space="preserve">Actualización Scripts</t>
  </si>
  <si>
    <t xml:space="preserve">   SP Difíciles</t>
  </si>
  <si>
    <t xml:space="preserve">   SP Intermedios</t>
  </si>
  <si>
    <t xml:space="preserve">   SP Fáciles</t>
  </si>
  <si>
    <t xml:space="preserve">   % Actualización</t>
  </si>
  <si>
    <t xml:space="preserve">&lt;- Capturar CP Fáciles, Intermedios y Difíciles</t>
  </si>
  <si>
    <t xml:space="preserve">% de CP</t>
  </si>
  <si>
    <t xml:space="preserve">   CP Difíciles</t>
  </si>
  <si>
    <t xml:space="preserve">   CP Intermedios</t>
  </si>
  <si>
    <t xml:space="preserve">   CP Fáciles</t>
  </si>
  <si>
    <t xml:space="preserve">SIT</t>
  </si>
  <si>
    <t xml:space="preserve">Resultados</t>
  </si>
  <si>
    <t xml:space="preserve">CP a automatizar</t>
  </si>
  <si>
    <t xml:space="preserve">CP restantes</t>
  </si>
  <si>
    <t xml:space="preserve">Scripts totales</t>
  </si>
  <si>
    <t xml:space="preserve">Script a crear</t>
  </si>
  <si>
    <t xml:space="preserve">End to End/E2E</t>
  </si>
  <si>
    <t xml:space="preserve">Regresión</t>
  </si>
  <si>
    <t xml:space="preserve">Horas Ejecución por ciclo</t>
  </si>
  <si>
    <t xml:space="preserve">Casos de Prueba a diseñar</t>
  </si>
  <si>
    <t xml:space="preserve">Casos de Prueba por Ejecutar</t>
  </si>
  <si>
    <t xml:space="preserve">Ejecución Manual Total</t>
  </si>
  <si>
    <t xml:space="preserve">Ejecución Manual restante</t>
  </si>
  <si>
    <t xml:space="preserve">Ejecución Total Automatización</t>
  </si>
  <si>
    <t xml:space="preserve">Horas de Ejecución (Ciclo 1)</t>
  </si>
  <si>
    <t xml:space="preserve">Horas de Ejecución (Ciclo 2)</t>
  </si>
  <si>
    <t xml:space="preserve">Horas de Ejecución (Ciclo 3)</t>
  </si>
  <si>
    <t xml:space="preserve">Hrs</t>
  </si>
  <si>
    <t xml:space="preserve">Nota: En caso de contar con la estimación en Puntos de Función, colocar el número de horas estimadas para Pruebas, en caso contrario, colocar un 0</t>
  </si>
  <si>
    <t xml:space="preserve">De acuerdo a la Configuración – Manual</t>
  </si>
  <si>
    <t xml:space="preserve">De acuerdo a la Configuración – Automatizado</t>
  </si>
  <si>
    <t xml:space="preserve">Metodología     </t>
  </si>
  <si>
    <t xml:space="preserve">%</t>
  </si>
  <si>
    <t xml:space="preserve">Metodología                  </t>
  </si>
  <si>
    <t xml:space="preserve">Planeación de Pruebas</t>
  </si>
  <si>
    <t xml:space="preserve">Análisis y Diseño</t>
  </si>
  <si>
    <t xml:space="preserve">Implementación</t>
  </si>
  <si>
    <t xml:space="preserve">Ejecución y Reporteo</t>
  </si>
  <si>
    <t xml:space="preserve">Cierre</t>
  </si>
  <si>
    <t xml:space="preserve">Punto de Función – Manual</t>
  </si>
  <si>
    <t xml:space="preserve">Punto de Función Automatizado</t>
  </si>
  <si>
    <t xml:space="preserve">S.No.</t>
  </si>
  <si>
    <t xml:space="preserve">Actividad</t>
  </si>
  <si>
    <t xml:space="preserve">Hrs Impacto</t>
  </si>
  <si>
    <t xml:space="preserve">Identificar requerimientos de prueba</t>
  </si>
  <si>
    <t xml:space="preserve">OBLIGATORIA</t>
  </si>
  <si>
    <t xml:space="preserve">Generar versión inicial matriz de ambiente</t>
  </si>
  <si>
    <t xml:space="preserve">*</t>
  </si>
  <si>
    <t xml:space="preserve">Matrices (Ambiente/ ambigüedades/ datos/ casos de pruebas de humo)</t>
  </si>
  <si>
    <t xml:space="preserve">Llenar Encuesta de Automatización</t>
  </si>
  <si>
    <t xml:space="preserve">Plan de pruebas</t>
  </si>
  <si>
    <t xml:space="preserve">Análisis de Factibilidad de Automatización</t>
  </si>
  <si>
    <t xml:space="preserve">Generar versión inicial plan de pruebas</t>
  </si>
  <si>
    <t xml:space="preserve">Análisis y Diseño de Pruebas</t>
  </si>
  <si>
    <t xml:space="preserve">Generar/Actualizar Matriz de ambigüedades</t>
  </si>
  <si>
    <t xml:space="preserve">Realizar pruebas exploratorias</t>
  </si>
  <si>
    <t xml:space="preserve">Pruebas exploratorias</t>
  </si>
  <si>
    <t xml:space="preserve">Generar Matriz de casos de prueba (Pestaña Escenarios) – Integrales (SIT)</t>
  </si>
  <si>
    <t xml:space="preserve">Generar Matriz de casos de prueba (Pestaña Escenarios) – Sistema (E2E)</t>
  </si>
  <si>
    <t xml:space="preserve">Generar Matriz de casos de prueba (Pestaña Escenarios) – Regresión</t>
  </si>
  <si>
    <t xml:space="preserve">Generar Matriz de Datos </t>
  </si>
  <si>
    <t xml:space="preserve">Generar/Actualizar matriz de ambiente</t>
  </si>
  <si>
    <t xml:space="preserve">Generar Plan de Implementación</t>
  </si>
  <si>
    <t xml:space="preserve">Plan de Implementación</t>
  </si>
  <si>
    <t xml:space="preserve">Actualizar Plan de pruebas</t>
  </si>
  <si>
    <t xml:space="preserve">Implementación de Pruebas</t>
  </si>
  <si>
    <t xml:space="preserve">Diseño de casos de prueba detallados – Integrales (SIT)</t>
  </si>
  <si>
    <t xml:space="preserve">Diseño de casos de prueba detallados – Sistema (E2E)</t>
  </si>
  <si>
    <t xml:space="preserve">Diseño de casos de prueba detallados – Regresión</t>
  </si>
  <si>
    <t xml:space="preserve">Generar Matriz de Scripts de Prueba</t>
  </si>
  <si>
    <t xml:space="preserve">Generar Matriz de Pruebas de Humo </t>
  </si>
  <si>
    <t xml:space="preserve">Generar checklist de pruebas básicas</t>
  </si>
  <si>
    <t xml:space="preserve">Checklist de pruebas básicas</t>
  </si>
  <si>
    <t xml:space="preserve">Carga de Casos de Prueba a TestLink</t>
  </si>
  <si>
    <t xml:space="preserve">Implementar Scripts de Prueba</t>
  </si>
  <si>
    <t xml:space="preserve">Ejecución de Casos, generación de evidencias y defectos de pruebas de humo en ambiente de pruebas</t>
  </si>
  <si>
    <t xml:space="preserve">Pruebas de humo</t>
  </si>
  <si>
    <t xml:space="preserve">Ejecución y Reporteo de Pruebas</t>
  </si>
  <si>
    <r>
      <rPr>
        <sz val="10"/>
        <color rgb="FF222A35"/>
        <rFont val="Calibri"/>
        <family val="2"/>
        <charset val="1"/>
      </rPr>
      <t xml:space="preserve">Generar </t>
    </r>
    <r>
      <rPr>
        <sz val="10"/>
        <color rgb="FF000000"/>
        <rFont val="Calibri"/>
        <family val="2"/>
        <charset val="1"/>
      </rPr>
      <t xml:space="preserve">Seguimiento de Ejecución </t>
    </r>
    <r>
      <rPr>
        <sz val="10"/>
        <color rgb="FF222A35"/>
        <rFont val="Calibri"/>
        <family val="2"/>
        <charset val="1"/>
      </rPr>
      <t xml:space="preserve">(SIT,E2E,REG)</t>
    </r>
  </si>
  <si>
    <t xml:space="preserve">Seguimiento de Ejecución</t>
  </si>
  <si>
    <t xml:space="preserve">% Margen </t>
  </si>
  <si>
    <t xml:space="preserve">Ejecución de Casos, generación de evidencias y defectos de Pruebas SIT</t>
  </si>
  <si>
    <t xml:space="preserve">Ejecución de pruebas y evidencias</t>
  </si>
  <si>
    <t xml:space="preserve">Total Ejec</t>
  </si>
  <si>
    <t xml:space="preserve">Actualizar Seguimiento de Ejecución (SIT)</t>
  </si>
  <si>
    <t xml:space="preserve">Margen</t>
  </si>
  <si>
    <t xml:space="preserve">Ejecución de Casos, generación de evidencias y defectos de Pruebas E2E</t>
  </si>
  <si>
    <t xml:space="preserve">Actualizar Seguimiento de Ejecución (E2E)</t>
  </si>
  <si>
    <t xml:space="preserve">% E2E</t>
  </si>
  <si>
    <t xml:space="preserve">Ejecución de Casos, generación de evidencias y defectos de Pruebas REG</t>
  </si>
  <si>
    <t xml:space="preserve">SIT + Reg</t>
  </si>
  <si>
    <t xml:space="preserve">Actualizar Seguimiento de Ejecución (REG)</t>
  </si>
  <si>
    <t xml:space="preserve">E2E</t>
  </si>
  <si>
    <t xml:space="preserve">Actualización de Casos de Prueba (SIT, E2E, REG)</t>
  </si>
  <si>
    <t xml:space="preserve">Cierre de Pruebas</t>
  </si>
  <si>
    <t xml:space="preserve">% REG</t>
  </si>
  <si>
    <t xml:space="preserve">Consolidación de Escenarios de Prueba UAT</t>
  </si>
  <si>
    <t xml:space="preserve">Preparación de pruebas con Solicitante(UAT)</t>
  </si>
  <si>
    <t xml:space="preserve">Ejecutar Pruebas de Humo pre-productivo</t>
  </si>
  <si>
    <t xml:space="preserve">Reg</t>
  </si>
  <si>
    <t xml:space="preserve">Liberación</t>
  </si>
  <si>
    <t xml:space="preserve">Probar paquete de Rollback</t>
  </si>
  <si>
    <t xml:space="preserve">Ejecutar pruebas con Solicitante</t>
  </si>
  <si>
    <t xml:space="preserve">Ejecución de pruebas con Solicitante(UAT)</t>
  </si>
  <si>
    <t xml:space="preserve">Generar Nota de instalación a Prueba</t>
  </si>
  <si>
    <t xml:space="preserve">Liberar sistema (a prueba/ producción)</t>
  </si>
  <si>
    <t xml:space="preserve">Generar Nota de instalación a Producción</t>
  </si>
  <si>
    <t xml:space="preserve">Total Pruebas:</t>
  </si>
  <si>
    <t xml:space="preserve">Total + Liberación:</t>
  </si>
  <si>
    <t xml:space="preserve">Pruebas</t>
  </si>
  <si>
    <t xml:space="preserve">CANTIDAD</t>
  </si>
  <si>
    <t xml:space="preserve">TIEMPO (HORAS)</t>
  </si>
</sst>
</file>

<file path=xl/styles.xml><?xml version="1.0" encoding="utf-8"?>
<styleSheet xmlns="http://schemas.openxmlformats.org/spreadsheetml/2006/main">
  <numFmts count="20">
    <numFmt numFmtId="164" formatCode="General"/>
    <numFmt numFmtId="165" formatCode="#,##0.00\ ;#,##0.00\ ;\-#\ ;@\ "/>
    <numFmt numFmtId="166" formatCode="0%"/>
    <numFmt numFmtId="167" formatCode="[$$-409]#,##0.00;[RED]\-[$$-409]#,##0.00"/>
    <numFmt numFmtId="168" formatCode="0"/>
    <numFmt numFmtId="169" formatCode="#,##0.00\ ;\(#,##0.00\);\-#\ ;@\ "/>
    <numFmt numFmtId="170" formatCode="#,##0\ ;\(#,##0\);\-#\ ;@\ "/>
    <numFmt numFmtId="171" formatCode="0.00%"/>
    <numFmt numFmtId="172" formatCode="[$-80A]0%"/>
    <numFmt numFmtId="173" formatCode="General"/>
    <numFmt numFmtId="174" formatCode="[$-80A]General"/>
    <numFmt numFmtId="175" formatCode="[$-80A]0.00"/>
    <numFmt numFmtId="176" formatCode="[$-80A]0.0"/>
    <numFmt numFmtId="177" formatCode="[$-80A]#,##0.00"/>
    <numFmt numFmtId="178" formatCode="#,##0"/>
    <numFmt numFmtId="179" formatCode="dd/mm/yy"/>
    <numFmt numFmtId="180" formatCode="0.0%"/>
    <numFmt numFmtId="181" formatCode="0.0"/>
    <numFmt numFmtId="182" formatCode="#,##0.0;\(#,##0.0\)"/>
    <numFmt numFmtId="183" formatCode="0.00"/>
  </numFmts>
  <fonts count="40">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0"/>
      <name val="Arial"/>
      <family val="2"/>
      <charset val="1"/>
    </font>
    <font>
      <b val="true"/>
      <i val="true"/>
      <u val="single"/>
      <sz val="10"/>
      <color rgb="FF000000"/>
      <name val="Calibri"/>
      <family val="2"/>
      <charset val="1"/>
    </font>
    <font>
      <b val="true"/>
      <i val="true"/>
      <u val="single"/>
      <sz val="11"/>
      <color rgb="FF000000"/>
      <name val="Calibri"/>
      <family val="2"/>
      <charset val="1"/>
    </font>
    <font>
      <b val="true"/>
      <sz val="10"/>
      <color rgb="FF000000"/>
      <name val="Arial"/>
      <family val="2"/>
      <charset val="1"/>
    </font>
    <font>
      <b val="true"/>
      <i val="true"/>
      <sz val="16"/>
      <color rgb="FF000000"/>
      <name val="Calibri"/>
      <family val="2"/>
      <charset val="1"/>
    </font>
    <font>
      <b val="true"/>
      <sz val="11"/>
      <color rgb="FF000000"/>
      <name val="Calibri"/>
      <family val="2"/>
      <charset val="1"/>
    </font>
    <font>
      <sz val="11"/>
      <color rgb="FF000000"/>
      <name val="Arial"/>
      <family val="2"/>
      <charset val="1"/>
    </font>
    <font>
      <sz val="11"/>
      <color rgb="FFFFFFFF"/>
      <name val="Arial"/>
      <family val="2"/>
      <charset val="1"/>
    </font>
    <font>
      <u val="single"/>
      <sz val="11"/>
      <color rgb="FF000000"/>
      <name val="Arial"/>
      <family val="2"/>
      <charset val="1"/>
    </font>
    <font>
      <b val="true"/>
      <sz val="12"/>
      <color rgb="FFFFFFFF"/>
      <name val="Arial"/>
      <family val="2"/>
      <charset val="1"/>
    </font>
    <font>
      <b val="true"/>
      <sz val="10"/>
      <name val="Arial"/>
      <family val="2"/>
      <charset val="1"/>
    </font>
    <font>
      <b val="true"/>
      <sz val="11"/>
      <color rgb="FF000000"/>
      <name val="Arial"/>
      <family val="2"/>
      <charset val="1"/>
    </font>
    <font>
      <b val="true"/>
      <sz val="14"/>
      <color rgb="FFFFFFFF"/>
      <name val="Arial"/>
      <family val="2"/>
      <charset val="1"/>
    </font>
    <font>
      <u val="single"/>
      <sz val="10"/>
      <name val="Arial"/>
      <family val="2"/>
      <charset val="1"/>
    </font>
    <font>
      <sz val="10"/>
      <color rgb="FF000000"/>
      <name val="Arial"/>
      <family val="2"/>
      <charset val="1"/>
    </font>
    <font>
      <b val="true"/>
      <i val="true"/>
      <sz val="10"/>
      <name val="Arial"/>
      <family val="2"/>
      <charset val="1"/>
    </font>
    <font>
      <b val="true"/>
      <sz val="24"/>
      <color rgb="FF000000"/>
      <name val="Arial"/>
      <family val="0"/>
    </font>
    <font>
      <sz val="11"/>
      <color rgb="FFFFFFFF"/>
      <name val="Calibri"/>
      <family val="2"/>
      <charset val="1"/>
    </font>
    <font>
      <sz val="20"/>
      <color rgb="FF000000"/>
      <name val="Calibri"/>
      <family val="2"/>
      <charset val="1"/>
    </font>
    <font>
      <sz val="20"/>
      <color rgb="FFFFFFFF"/>
      <name val="Calibri"/>
      <family val="2"/>
      <charset val="1"/>
    </font>
    <font>
      <b val="true"/>
      <sz val="14"/>
      <color rgb="FFFFFFFF"/>
      <name val="Calibri"/>
      <family val="2"/>
      <charset val="1"/>
    </font>
    <font>
      <sz val="10"/>
      <color rgb="FFFFFFFF"/>
      <name val="Arial"/>
      <family val="2"/>
      <charset val="1"/>
    </font>
    <font>
      <b val="true"/>
      <sz val="10"/>
      <color rgb="FFFFFFFF"/>
      <name val="Arial"/>
      <family val="2"/>
      <charset val="1"/>
    </font>
    <font>
      <sz val="11"/>
      <color rgb="FF003366"/>
      <name val="Calibri"/>
      <family val="2"/>
      <charset val="1"/>
    </font>
    <font>
      <b val="true"/>
      <sz val="12"/>
      <color rgb="FF000000"/>
      <name val="Calibri"/>
      <family val="2"/>
      <charset val="1"/>
    </font>
    <font>
      <sz val="11"/>
      <color rgb="FFFF0000"/>
      <name val="Calibri"/>
      <family val="2"/>
      <charset val="1"/>
    </font>
    <font>
      <b val="true"/>
      <sz val="11"/>
      <color rgb="FFC9211E"/>
      <name val="Calibri"/>
      <family val="2"/>
      <charset val="1"/>
    </font>
    <font>
      <sz val="10"/>
      <color rgb="FF000000"/>
      <name val="Calibri"/>
      <family val="2"/>
      <charset val="1"/>
    </font>
    <font>
      <sz val="11"/>
      <color rgb="FFC9211E"/>
      <name val="Calibri"/>
      <family val="2"/>
      <charset val="1"/>
    </font>
    <font>
      <b val="true"/>
      <sz val="20"/>
      <color rgb="FF000000"/>
      <name val="Arial"/>
      <family val="0"/>
    </font>
    <font>
      <b val="true"/>
      <sz val="12"/>
      <color rgb="FFFFFFFF"/>
      <name val="Calibri"/>
      <family val="2"/>
      <charset val="1"/>
    </font>
    <font>
      <b val="true"/>
      <sz val="10"/>
      <color rgb="FFFFFFFF"/>
      <name val="Calibri"/>
      <family val="2"/>
      <charset val="1"/>
    </font>
    <font>
      <sz val="10"/>
      <color rgb="FFFFFFFF"/>
      <name val="Calibri"/>
      <family val="2"/>
      <charset val="1"/>
    </font>
    <font>
      <sz val="10"/>
      <color rgb="FF222A35"/>
      <name val="Calibri"/>
      <family val="2"/>
      <charset val="1"/>
    </font>
    <font>
      <sz val="9"/>
      <color rgb="FF000000"/>
      <name val="Tahoma"/>
      <family val="2"/>
      <charset val="1"/>
    </font>
  </fonts>
  <fills count="22">
    <fill>
      <patternFill patternType="none"/>
    </fill>
    <fill>
      <patternFill patternType="gray125"/>
    </fill>
    <fill>
      <patternFill patternType="solid">
        <fgColor rgb="FF003366"/>
        <bgColor rgb="FF004569"/>
      </patternFill>
    </fill>
    <fill>
      <patternFill patternType="solid">
        <fgColor rgb="FFB2B2B2"/>
        <bgColor rgb="FFB3B3B3"/>
      </patternFill>
    </fill>
    <fill>
      <patternFill patternType="solid">
        <fgColor rgb="FFE6E6FF"/>
        <bgColor rgb="FFEEECE1"/>
      </patternFill>
    </fill>
    <fill>
      <patternFill patternType="solid">
        <fgColor rgb="FF004569"/>
        <bgColor rgb="FF004586"/>
      </patternFill>
    </fill>
    <fill>
      <patternFill patternType="solid">
        <fgColor rgb="FFD0CECE"/>
        <bgColor rgb="FFCCCCCC"/>
      </patternFill>
    </fill>
    <fill>
      <patternFill patternType="solid">
        <fgColor rgb="FFFFFFFF"/>
        <bgColor rgb="FFF2F2F2"/>
      </patternFill>
    </fill>
    <fill>
      <patternFill patternType="solid">
        <fgColor rgb="FF666666"/>
        <bgColor rgb="FF808080"/>
      </patternFill>
    </fill>
    <fill>
      <patternFill patternType="solid">
        <fgColor rgb="FFCCCCCC"/>
        <bgColor rgb="FFD0CECE"/>
      </patternFill>
    </fill>
    <fill>
      <patternFill patternType="solid">
        <fgColor rgb="FF999999"/>
        <bgColor rgb="FFA6A6A6"/>
      </patternFill>
    </fill>
    <fill>
      <patternFill patternType="solid">
        <fgColor rgb="FF808080"/>
        <bgColor rgb="FF999999"/>
      </patternFill>
    </fill>
    <fill>
      <patternFill patternType="solid">
        <fgColor rgb="FFDDDDDD"/>
        <bgColor rgb="FFE6E6FF"/>
      </patternFill>
    </fill>
    <fill>
      <patternFill patternType="solid">
        <fgColor rgb="FFBFBFBF"/>
        <bgColor rgb="FFB3B3B3"/>
      </patternFill>
    </fill>
    <fill>
      <patternFill patternType="solid">
        <fgColor rgb="FFEEECE1"/>
        <bgColor rgb="FFF2F2F2"/>
      </patternFill>
    </fill>
    <fill>
      <patternFill patternType="solid">
        <fgColor rgb="FFFFFF00"/>
        <bgColor rgb="FFFFFF00"/>
      </patternFill>
    </fill>
    <fill>
      <patternFill patternType="solid">
        <fgColor rgb="FFA6A6A6"/>
        <bgColor rgb="FFB2B2B2"/>
      </patternFill>
    </fill>
    <fill>
      <patternFill patternType="solid">
        <fgColor rgb="FFF2F2F2"/>
        <bgColor rgb="FFEEECE1"/>
      </patternFill>
    </fill>
    <fill>
      <patternFill patternType="solid">
        <fgColor rgb="FF004586"/>
        <bgColor rgb="FF004569"/>
      </patternFill>
    </fill>
    <fill>
      <patternFill patternType="solid">
        <fgColor rgb="FF2E75B6"/>
        <bgColor rgb="FF0066CC"/>
      </patternFill>
    </fill>
    <fill>
      <patternFill patternType="solid">
        <fgColor rgb="FFB3B3B3"/>
        <bgColor rgb="FFB2B2B2"/>
      </patternFill>
    </fill>
    <fill>
      <patternFill patternType="solid">
        <fgColor rgb="FFB4C7DC"/>
        <bgColor rgb="FFBFBFBF"/>
      </patternFill>
    </fill>
  </fills>
  <borders count="45">
    <border diagonalUp="false" diagonalDown="false">
      <left/>
      <right/>
      <top/>
      <bottom/>
      <diagonal/>
    </border>
    <border diagonalUp="false" diagonalDown="false">
      <left style="hair"/>
      <right style="hair"/>
      <top style="hair"/>
      <bottom style="hair"/>
      <diagonal/>
    </border>
    <border diagonalUp="false" diagonalDown="false">
      <left style="medium"/>
      <right/>
      <top style="medium"/>
      <bottom style="medium"/>
      <diagonal/>
    </border>
    <border diagonalUp="false" diagonalDown="false">
      <left style="thin"/>
      <right style="hair"/>
      <top style="hair"/>
      <bottom style="thin"/>
      <diagonal/>
    </border>
    <border diagonalUp="false" diagonalDown="false">
      <left style="medium"/>
      <right style="thin"/>
      <top style="medium"/>
      <bottom style="medium"/>
      <diagonal/>
    </border>
    <border diagonalUp="false" diagonalDown="false">
      <left style="thin"/>
      <right style="thin"/>
      <top style="thin"/>
      <bottom style="thin"/>
      <diagonal/>
    </border>
    <border diagonalUp="false" diagonalDown="false">
      <left style="medium"/>
      <right style="thin"/>
      <top style="medium"/>
      <bottom style="thin"/>
      <diagonal/>
    </border>
    <border diagonalUp="false" diagonalDown="false">
      <left style="thin"/>
      <right style="thin"/>
      <top style="medium"/>
      <bottom style="thin"/>
      <diagonal/>
    </border>
    <border diagonalUp="false" diagonalDown="false">
      <left style="thin"/>
      <right style="medium"/>
      <top style="medium"/>
      <bottom style="thin"/>
      <diagonal/>
    </border>
    <border diagonalUp="false" diagonalDown="false">
      <left style="medium"/>
      <right style="thin"/>
      <top style="thin"/>
      <bottom style="thin"/>
      <diagonal/>
    </border>
    <border diagonalUp="false" diagonalDown="false">
      <left style="thin"/>
      <right style="medium"/>
      <top style="thin"/>
      <bottom style="thin"/>
      <diagonal/>
    </border>
    <border diagonalUp="true" diagonalDown="false">
      <left style="thin"/>
      <right style="thin"/>
      <top style="thin"/>
      <bottom style="thin"/>
      <diagonal style="thin"/>
    </border>
    <border diagonalUp="true" diagonalDown="false">
      <left style="medium"/>
      <right style="thin"/>
      <top style="thin"/>
      <bottom style="thin"/>
      <diagonal style="thin"/>
    </border>
    <border diagonalUp="true" diagonalDown="false">
      <left style="thin"/>
      <right style="medium"/>
      <top style="thin"/>
      <bottom style="thin"/>
      <diagonal style="thin"/>
    </border>
    <border diagonalUp="true" diagonalDown="false">
      <left style="medium"/>
      <right style="thin"/>
      <top style="thin"/>
      <bottom style="medium"/>
      <diagonal style="thin"/>
    </border>
    <border diagonalUp="true" diagonalDown="false">
      <left style="thin"/>
      <right style="thin"/>
      <top style="thin"/>
      <bottom style="medium"/>
      <diagonal style="thin"/>
    </border>
    <border diagonalUp="true" diagonalDown="false">
      <left style="thin"/>
      <right style="medium"/>
      <top style="thin"/>
      <bottom style="medium"/>
      <diagonal style="thin"/>
    </border>
    <border diagonalUp="false" diagonalDown="false">
      <left style="medium"/>
      <right style="medium"/>
      <top style="medium"/>
      <bottom style="medium"/>
      <diagonal/>
    </border>
    <border diagonalUp="false" diagonalDown="false">
      <left style="medium"/>
      <right style="medium"/>
      <top style="medium"/>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style="thin"/>
      <right style="medium"/>
      <top style="thin"/>
      <bottom style="medium"/>
      <diagonal/>
    </border>
    <border diagonalUp="false" diagonalDown="false">
      <left style="medium"/>
      <right/>
      <top/>
      <bottom/>
      <diagonal/>
    </border>
    <border diagonalUp="false" diagonalDown="false">
      <left style="medium"/>
      <right style="medium"/>
      <top style="medium"/>
      <bottom/>
      <diagonal/>
    </border>
    <border diagonalUp="false" diagonalDown="false">
      <left/>
      <right style="hair"/>
      <top/>
      <botto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right style="medium"/>
      <top/>
      <bottom/>
      <diagonal/>
    </border>
    <border diagonalUp="false" diagonalDown="false">
      <left style="medium"/>
      <right style="medium"/>
      <top/>
      <bottom style="medium"/>
      <diagonal/>
    </border>
    <border diagonalUp="false" diagonalDown="false">
      <left style="medium"/>
      <right/>
      <top/>
      <bottom style="medium"/>
      <diagonal/>
    </border>
    <border diagonalUp="false" diagonalDown="false">
      <left style="thin"/>
      <right/>
      <top style="thin"/>
      <bottom style="medium"/>
      <diagonal/>
    </border>
    <border diagonalUp="false" diagonalDown="false">
      <left style="medium"/>
      <right style="thin"/>
      <top/>
      <bottom style="medium"/>
      <diagonal/>
    </border>
    <border diagonalUp="false" diagonalDown="false">
      <left style="thin"/>
      <right style="medium"/>
      <top/>
      <bottom style="medium"/>
      <diagonal/>
    </border>
    <border diagonalUp="false" diagonalDown="false">
      <left style="thin"/>
      <right style="thin"/>
      <top/>
      <bottom style="medium"/>
      <diagonal/>
    </border>
    <border diagonalUp="false" diagonalDown="false">
      <left/>
      <right style="medium"/>
      <top style="medium"/>
      <bottom style="thin"/>
      <diagonal/>
    </border>
    <border diagonalUp="false" diagonalDown="false">
      <left/>
      <right/>
      <top style="medium"/>
      <bottom style="medium"/>
      <diagonal/>
    </border>
    <border diagonalUp="false" diagonalDown="false">
      <left/>
      <right style="medium"/>
      <top style="medium"/>
      <bottom style="medium"/>
      <diagonal/>
    </border>
    <border diagonalUp="false" diagonalDown="false">
      <left style="thin"/>
      <right style="thin"/>
      <top/>
      <bottom style="thin"/>
      <diagonal/>
    </border>
    <border diagonalUp="false" diagonalDown="false">
      <left style="thin"/>
      <right style="medium"/>
      <top/>
      <bottom style="thin"/>
      <diagonal/>
    </border>
    <border diagonalUp="false" diagonalDown="false">
      <left style="thin"/>
      <right style="thin"/>
      <top style="thin"/>
      <bottom/>
      <diagonal/>
    </border>
    <border diagonalUp="false" diagonalDown="false">
      <left style="thin"/>
      <right/>
      <top style="medium"/>
      <bottom style="medium"/>
      <diagonal/>
    </border>
    <border diagonalUp="false" diagonalDown="false">
      <left style="thin"/>
      <right/>
      <top/>
      <bottom style="thin"/>
      <diagonal/>
    </border>
    <border diagonalUp="false" diagonalDown="false">
      <left/>
      <right/>
      <top/>
      <bottom style="thin"/>
      <diagonal/>
    </border>
    <border diagonalUp="false" diagonalDown="false">
      <left style="thin"/>
      <right/>
      <top style="thin"/>
      <bottom style="thin"/>
      <diagonal/>
    </border>
    <border diagonalUp="false" diagonalDown="false">
      <left/>
      <right/>
      <top style="thin"/>
      <bottom style="thin"/>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1" applyFont="true" applyBorder="true" applyAlignment="true" applyProtection="true">
      <alignment horizontal="left" vertical="center" textRotation="0" wrapText="false" indent="0" shrinkToFit="false"/>
      <protection locked="true" hidden="true"/>
    </xf>
    <xf numFmtId="164" fontId="4" fillId="0" borderId="0" applyFont="true" applyBorder="true" applyAlignment="true" applyProtection="true">
      <alignment horizontal="left" vertical="center" textRotation="0" wrapText="false" indent="0" shrinkToFit="false"/>
      <protection locked="true" hidden="true"/>
    </xf>
    <xf numFmtId="165" fontId="0" fillId="0"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bottom" textRotation="0" wrapText="false" indent="0" shrinkToFit="false"/>
      <protection locked="true" hidden="false"/>
    </xf>
    <xf numFmtId="166"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7" fillId="0" borderId="0" applyFont="true" applyBorder="false" applyAlignment="true" applyProtection="false">
      <alignment horizontal="general" vertical="bottom" textRotation="0" wrapText="false" indent="0" shrinkToFit="false"/>
    </xf>
    <xf numFmtId="167" fontId="7" fillId="0" borderId="0" applyFont="true" applyBorder="false" applyAlignment="true" applyProtection="false">
      <alignment horizontal="general" vertical="bottom" textRotation="0" wrapText="false" indent="0" shrinkToFit="false"/>
    </xf>
    <xf numFmtId="164" fontId="8" fillId="3" borderId="2" applyFont="true" applyBorder="true" applyAlignment="true" applyProtection="true">
      <alignment horizontal="center" vertical="center" textRotation="0" wrapText="true" indent="0" shrinkToFit="false"/>
      <protection locked="true" hidden="true"/>
    </xf>
    <xf numFmtId="164" fontId="9" fillId="0" borderId="0" applyFont="true" applyBorder="false" applyAlignment="true" applyProtection="false">
      <alignment horizontal="center" vertical="bottom" textRotation="0" wrapText="false" indent="0" shrinkToFit="false"/>
    </xf>
    <xf numFmtId="164" fontId="9" fillId="0" borderId="0" applyFont="true" applyBorder="false" applyAlignment="true" applyProtection="false">
      <alignment horizontal="center" vertical="bottom" textRotation="90" wrapText="false" indent="0" shrinkToFit="false"/>
    </xf>
    <xf numFmtId="164" fontId="10" fillId="0" borderId="3" applyFont="true" applyBorder="true" applyAlignment="true" applyProtection="true">
      <alignment horizontal="center" vertical="center" textRotation="0" wrapText="false" indent="0" shrinkToFit="false"/>
      <protection locked="false" hidden="false"/>
    </xf>
    <xf numFmtId="168" fontId="0" fillId="4" borderId="4" applyFont="true" applyBorder="true" applyAlignment="true" applyProtection="true">
      <alignment horizontal="general" vertical="center" textRotation="0" wrapText="true" indent="0" shrinkToFit="false"/>
      <protection locked="true" hidden="true"/>
    </xf>
    <xf numFmtId="164" fontId="4" fillId="0" borderId="3" applyFont="true" applyBorder="true" applyAlignment="true" applyProtection="true">
      <alignment horizontal="center" vertical="center" textRotation="0" wrapText="false" indent="0" shrinkToFit="false"/>
      <protection locked="false" hidden="false"/>
    </xf>
  </cellStyleXfs>
  <cellXfs count="246">
    <xf numFmtId="164" fontId="0" fillId="0" borderId="0" xfId="0" applyFont="fals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left" vertical="center" textRotation="0" wrapText="true" indent="0" shrinkToFit="false"/>
      <protection locked="true" hidden="false"/>
    </xf>
    <xf numFmtId="164" fontId="14" fillId="5" borderId="5" xfId="23" applyFont="true" applyBorder="true" applyAlignment="true" applyProtection="false">
      <alignment horizontal="center" vertical="bottom" textRotation="0" wrapText="true" indent="0" shrinkToFit="false"/>
      <protection locked="true" hidden="false"/>
    </xf>
    <xf numFmtId="164" fontId="15" fillId="6" borderId="5" xfId="0" applyFont="true" applyBorder="true" applyAlignment="true" applyProtection="false">
      <alignment horizontal="left" vertical="center" textRotation="0" wrapText="true" indent="0" shrinkToFit="false"/>
      <protection locked="true" hidden="false"/>
    </xf>
    <xf numFmtId="164" fontId="5" fillId="7" borderId="5" xfId="0" applyFont="true" applyBorder="true" applyAlignment="true" applyProtection="false">
      <alignment horizontal="left" vertical="center" textRotation="0" wrapText="true" indent="0" shrinkToFit="false"/>
      <protection locked="true" hidden="false"/>
    </xf>
    <xf numFmtId="164" fontId="16" fillId="6" borderId="5" xfId="0" applyFont="true" applyBorder="true" applyAlignment="true" applyProtection="false">
      <alignment horizontal="left" vertical="center" textRotation="0" wrapText="true" indent="0" shrinkToFit="false"/>
      <protection locked="true" hidden="false"/>
    </xf>
    <xf numFmtId="164" fontId="15" fillId="6" borderId="5" xfId="0" applyFont="true" applyBorder="true" applyAlignment="true" applyProtection="false">
      <alignment horizontal="center" vertical="center" textRotation="0" wrapText="true" indent="0" shrinkToFit="false"/>
      <protection locked="true" hidden="false"/>
    </xf>
    <xf numFmtId="164" fontId="17" fillId="5" borderId="5" xfId="23" applyFont="true" applyBorder="true" applyAlignment="true" applyProtection="false">
      <alignment horizontal="center" vertical="bottom" textRotation="0" wrapText="true" indent="0" shrinkToFit="false"/>
      <protection locked="true" hidden="false"/>
    </xf>
    <xf numFmtId="164" fontId="5" fillId="0" borderId="0" xfId="23" applyFont="true" applyBorder="true" applyAlignment="false" applyProtection="true">
      <alignment horizontal="general" vertical="bottom" textRotation="0" wrapText="false" indent="0" shrinkToFit="false"/>
      <protection locked="true" hidden="true"/>
    </xf>
    <xf numFmtId="164" fontId="5" fillId="0" borderId="0" xfId="23" applyFont="true" applyBorder="true" applyAlignment="false" applyProtection="true">
      <alignment horizontal="general" vertical="bottom" textRotation="0" wrapText="false" indent="0" shrinkToFit="false"/>
      <protection locked="false" hidden="false"/>
    </xf>
    <xf numFmtId="164" fontId="19" fillId="7" borderId="5" xfId="0" applyFont="true" applyBorder="true" applyAlignment="true" applyProtection="false">
      <alignment horizontal="left" vertical="center" textRotation="0" wrapText="true" indent="0" shrinkToFit="false"/>
      <protection locked="true" hidden="false"/>
    </xf>
    <xf numFmtId="164" fontId="20" fillId="6" borderId="5" xfId="0" applyFont="true" applyBorder="true" applyAlignment="true" applyProtection="false">
      <alignment horizontal="center" vertical="center" textRotation="0" wrapText="true" indent="0" shrinkToFit="false"/>
      <protection locked="true" hidden="false"/>
    </xf>
    <xf numFmtId="169" fontId="5" fillId="0" borderId="0" xfId="23" applyFont="true" applyBorder="true" applyAlignment="false" applyProtection="true">
      <alignment horizontal="general" vertical="bottom" textRotation="0" wrapText="false" indent="0" shrinkToFit="false"/>
      <protection locked="true" hidden="true"/>
    </xf>
    <xf numFmtId="164" fontId="0" fillId="7" borderId="0" xfId="0" applyFont="false" applyBorder="false" applyAlignment="false" applyProtection="false">
      <alignment horizontal="general" vertical="bottom" textRotation="0" wrapText="false" indent="0" shrinkToFit="false"/>
      <protection locked="true" hidden="false"/>
    </xf>
    <xf numFmtId="164" fontId="22" fillId="7" borderId="0" xfId="0" applyFont="true" applyBorder="true" applyAlignment="false" applyProtection="false">
      <alignment horizontal="general" vertical="bottom" textRotation="0" wrapText="false" indent="0" shrinkToFit="false"/>
      <protection locked="true" hidden="false"/>
    </xf>
    <xf numFmtId="164" fontId="23" fillId="7" borderId="1" xfId="0" applyFont="true" applyBorder="true" applyAlignment="true" applyProtection="true">
      <alignment horizontal="center" vertical="center" textRotation="0" wrapText="false" indent="0" shrinkToFit="false"/>
      <protection locked="false" hidden="false"/>
    </xf>
    <xf numFmtId="164" fontId="24" fillId="2" borderId="0" xfId="0" applyFont="true" applyBorder="true" applyAlignment="true" applyProtection="false">
      <alignment horizontal="center" vertical="center" textRotation="0" wrapText="false" indent="0" shrinkToFit="false"/>
      <protection locked="true" hidden="false"/>
    </xf>
    <xf numFmtId="164" fontId="22" fillId="8" borderId="1" xfId="0" applyFont="tru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false" applyProtection="true">
      <alignment horizontal="general" vertical="bottom" textRotation="0" wrapText="false" indent="0" shrinkToFit="false"/>
      <protection locked="false" hidden="false"/>
    </xf>
    <xf numFmtId="164" fontId="0" fillId="7" borderId="1" xfId="0" applyFont="false" applyBorder="true" applyAlignment="false" applyProtection="true">
      <alignment horizontal="general" vertical="bottom" textRotation="0" wrapText="false" indent="0" shrinkToFit="false"/>
      <protection locked="false" hidden="false"/>
    </xf>
    <xf numFmtId="164" fontId="0" fillId="7" borderId="1" xfId="0" applyFont="false" applyBorder="true" applyAlignment="true" applyProtection="true">
      <alignment horizontal="general" vertical="bottom" textRotation="0" wrapText="true" indent="0" shrinkToFit="false"/>
      <protection locked="false" hidden="false"/>
    </xf>
    <xf numFmtId="164" fontId="0" fillId="3" borderId="1" xfId="0" applyFont="true" applyBorder="true" applyAlignment="true" applyProtection="false">
      <alignment horizontal="right" vertical="bottom" textRotation="0" wrapText="false" indent="0" shrinkToFit="false"/>
      <protection locked="true" hidden="false"/>
    </xf>
    <xf numFmtId="170" fontId="5" fillId="4" borderId="1" xfId="23" applyFont="false" applyBorder="true" applyAlignment="false" applyProtection="true">
      <alignment horizontal="general" vertical="bottom" textRotation="0" wrapText="false" indent="0" shrinkToFit="false"/>
      <protection locked="true" hidden="true"/>
    </xf>
    <xf numFmtId="164" fontId="0" fillId="0" borderId="0" xfId="0" applyFont="false" applyBorder="false" applyAlignment="false" applyProtection="true">
      <alignment horizontal="general" vertical="bottom" textRotation="0" wrapText="false" indent="0" shrinkToFit="false"/>
      <protection locked="true" hidden="true"/>
    </xf>
    <xf numFmtId="164" fontId="15" fillId="2" borderId="6" xfId="0" applyFont="true" applyBorder="true" applyAlignment="true" applyProtection="true">
      <alignment horizontal="center" vertical="bottom" textRotation="0" wrapText="true" indent="0" shrinkToFit="false"/>
      <protection locked="true" hidden="true"/>
    </xf>
    <xf numFmtId="164" fontId="15" fillId="2" borderId="7" xfId="0" applyFont="true" applyBorder="true" applyAlignment="true" applyProtection="true">
      <alignment horizontal="center" vertical="bottom" textRotation="0" wrapText="true" indent="0" shrinkToFit="false"/>
      <protection locked="true" hidden="true"/>
    </xf>
    <xf numFmtId="164" fontId="15" fillId="2" borderId="8" xfId="0" applyFont="true" applyBorder="true" applyAlignment="true" applyProtection="true">
      <alignment horizontal="center" vertical="bottom" textRotation="0" wrapText="true" indent="0" shrinkToFit="false"/>
      <protection locked="true" hidden="true"/>
    </xf>
    <xf numFmtId="164" fontId="5" fillId="9" borderId="9" xfId="0" applyFont="true" applyBorder="true" applyAlignment="true" applyProtection="true">
      <alignment horizontal="center" vertical="bottom" textRotation="0" wrapText="false" indent="0" shrinkToFit="false"/>
      <protection locked="true" hidden="true"/>
    </xf>
    <xf numFmtId="164" fontId="5" fillId="7" borderId="5" xfId="0" applyFont="true" applyBorder="true" applyAlignment="true" applyProtection="true">
      <alignment horizontal="center" vertical="bottom" textRotation="0" wrapText="false" indent="0" shrinkToFit="false"/>
      <protection locked="false" hidden="false"/>
    </xf>
    <xf numFmtId="166" fontId="5" fillId="7" borderId="5" xfId="0" applyFont="true" applyBorder="true" applyAlignment="true" applyProtection="true">
      <alignment horizontal="center" vertical="bottom" textRotation="0" wrapText="false" indent="0" shrinkToFit="false"/>
      <protection locked="false" hidden="false"/>
    </xf>
    <xf numFmtId="164" fontId="5" fillId="9" borderId="5" xfId="0" applyFont="true" applyBorder="true" applyAlignment="true" applyProtection="true">
      <alignment horizontal="center" vertical="bottom" textRotation="0" wrapText="false" indent="0" shrinkToFit="false"/>
      <protection locked="true" hidden="true"/>
    </xf>
    <xf numFmtId="171" fontId="5" fillId="9" borderId="5" xfId="0" applyFont="true" applyBorder="true" applyAlignment="true" applyProtection="true">
      <alignment horizontal="center" vertical="bottom" textRotation="0" wrapText="false" indent="0" shrinkToFit="false"/>
      <protection locked="true" hidden="true"/>
    </xf>
    <xf numFmtId="164" fontId="5" fillId="9" borderId="10" xfId="0" applyFont="true" applyBorder="true" applyAlignment="true" applyProtection="true">
      <alignment horizontal="center" vertical="bottom" textRotation="0" wrapText="false" indent="0" shrinkToFit="false"/>
      <protection locked="true" hidden="true"/>
    </xf>
    <xf numFmtId="164" fontId="5" fillId="9" borderId="11" xfId="0" applyFont="true" applyBorder="true" applyAlignment="true" applyProtection="true">
      <alignment horizontal="center" vertical="bottom" textRotation="0" wrapText="false" indent="0" shrinkToFit="false"/>
      <protection locked="true" hidden="true"/>
    </xf>
    <xf numFmtId="172" fontId="5" fillId="7" borderId="5" xfId="0" applyFont="true" applyBorder="true" applyAlignment="true" applyProtection="true">
      <alignment horizontal="center" vertical="bottom" textRotation="0" wrapText="false" indent="0" shrinkToFit="false"/>
      <protection locked="false" hidden="false"/>
    </xf>
    <xf numFmtId="164" fontId="5" fillId="9" borderId="12" xfId="0" applyFont="true" applyBorder="true" applyAlignment="true" applyProtection="true">
      <alignment horizontal="center" vertical="bottom" textRotation="0" wrapText="false" indent="0" shrinkToFit="false"/>
      <protection locked="true" hidden="true"/>
    </xf>
    <xf numFmtId="164" fontId="0" fillId="9" borderId="11" xfId="0" applyFont="false" applyBorder="true" applyAlignment="false" applyProtection="true">
      <alignment horizontal="general" vertical="bottom" textRotation="0" wrapText="false" indent="0" shrinkToFit="false"/>
      <protection locked="true" hidden="true"/>
    </xf>
    <xf numFmtId="164" fontId="5" fillId="9" borderId="13" xfId="0" applyFont="true" applyBorder="true" applyAlignment="true" applyProtection="true">
      <alignment horizontal="center" vertical="bottom" textRotation="0" wrapText="false" indent="0" shrinkToFit="false"/>
      <protection locked="true" hidden="true"/>
    </xf>
    <xf numFmtId="164" fontId="5" fillId="9" borderId="14" xfId="0" applyFont="true" applyBorder="true" applyAlignment="true" applyProtection="true">
      <alignment horizontal="center" vertical="bottom" textRotation="0" wrapText="false" indent="0" shrinkToFit="false"/>
      <protection locked="true" hidden="true"/>
    </xf>
    <xf numFmtId="164" fontId="5" fillId="9" borderId="15" xfId="0" applyFont="true" applyBorder="true" applyAlignment="true" applyProtection="true">
      <alignment horizontal="center" vertical="bottom" textRotation="0" wrapText="false" indent="0" shrinkToFit="false"/>
      <protection locked="true" hidden="true"/>
    </xf>
    <xf numFmtId="164" fontId="0" fillId="9" borderId="15" xfId="0" applyFont="false" applyBorder="true" applyAlignment="false" applyProtection="true">
      <alignment horizontal="general" vertical="bottom" textRotation="0" wrapText="false" indent="0" shrinkToFit="false"/>
      <protection locked="true" hidden="true"/>
    </xf>
    <xf numFmtId="164" fontId="5" fillId="9" borderId="16" xfId="0" applyFont="true" applyBorder="true" applyAlignment="true" applyProtection="true">
      <alignment horizontal="center" vertical="bottom" textRotation="0" wrapText="false" indent="0" shrinkToFit="false"/>
      <protection locked="true" hidden="true"/>
    </xf>
    <xf numFmtId="164" fontId="5" fillId="7" borderId="0" xfId="0" applyFont="true" applyBorder="true" applyAlignment="true" applyProtection="true">
      <alignment horizontal="center" vertical="bottom" textRotation="0" wrapText="false" indent="0" shrinkToFit="false"/>
      <protection locked="true" hidden="true"/>
    </xf>
    <xf numFmtId="164" fontId="0" fillId="0" borderId="0" xfId="0" applyFont="false" applyBorder="true" applyAlignment="false" applyProtection="true">
      <alignment horizontal="general" vertical="bottom" textRotation="0" wrapText="false" indent="0" shrinkToFit="false"/>
      <protection locked="true" hidden="true"/>
    </xf>
    <xf numFmtId="164" fontId="5" fillId="0" borderId="0" xfId="0" applyFont="true" applyBorder="true" applyAlignment="true" applyProtection="true">
      <alignment horizontal="center" vertical="bottom" textRotation="0" wrapText="false" indent="0" shrinkToFit="false"/>
      <protection locked="true" hidden="true"/>
    </xf>
    <xf numFmtId="164" fontId="25" fillId="2" borderId="17" xfId="0" applyFont="true" applyBorder="true" applyAlignment="true" applyProtection="true">
      <alignment horizontal="center" vertical="center" textRotation="0" wrapText="false" indent="0" shrinkToFit="false"/>
      <protection locked="true" hidden="true"/>
    </xf>
    <xf numFmtId="164" fontId="22" fillId="2" borderId="18" xfId="0" applyFont="true" applyBorder="true" applyAlignment="true" applyProtection="true">
      <alignment horizontal="center" vertical="bottom" textRotation="0" wrapText="false" indent="0" shrinkToFit="false"/>
      <protection locked="true" hidden="true"/>
    </xf>
    <xf numFmtId="164" fontId="10" fillId="10" borderId="19" xfId="0" applyFont="true" applyBorder="true" applyAlignment="true" applyProtection="true">
      <alignment horizontal="center" vertical="center" textRotation="0" wrapText="false" indent="0" shrinkToFit="false"/>
      <protection locked="true" hidden="true"/>
    </xf>
    <xf numFmtId="164" fontId="10" fillId="10" borderId="5" xfId="0" applyFont="true" applyBorder="true" applyAlignment="true" applyProtection="true">
      <alignment horizontal="center" vertical="bottom" textRotation="0" wrapText="false" indent="0" shrinkToFit="false"/>
      <protection locked="true" hidden="true"/>
    </xf>
    <xf numFmtId="164" fontId="10" fillId="10" borderId="10" xfId="0" applyFont="true" applyBorder="true" applyAlignment="true" applyProtection="true">
      <alignment horizontal="center" vertical="bottom" textRotation="0" wrapText="false" indent="0" shrinkToFit="false"/>
      <protection locked="true" hidden="true"/>
    </xf>
    <xf numFmtId="164" fontId="0" fillId="3" borderId="20" xfId="0" applyFont="true" applyBorder="true" applyAlignment="true" applyProtection="true">
      <alignment horizontal="center" vertical="bottom" textRotation="0" wrapText="false" indent="0" shrinkToFit="false"/>
      <protection locked="true" hidden="true"/>
    </xf>
    <xf numFmtId="164" fontId="0" fillId="3" borderId="21" xfId="0" applyFont="true" applyBorder="true" applyAlignment="true" applyProtection="true">
      <alignment horizontal="center" vertical="bottom" textRotation="0" wrapText="false" indent="0" shrinkToFit="false"/>
      <protection locked="true" hidden="true"/>
    </xf>
    <xf numFmtId="164" fontId="10" fillId="0" borderId="0" xfId="0" applyFont="true" applyBorder="false" applyAlignment="true" applyProtection="true">
      <alignment horizontal="center" vertical="bottom" textRotation="0" wrapText="false" indent="0" shrinkToFit="false"/>
      <protection locked="true" hidden="true"/>
    </xf>
    <xf numFmtId="173" fontId="10" fillId="4" borderId="6" xfId="0" applyFont="true" applyBorder="true" applyAlignment="true" applyProtection="true">
      <alignment horizontal="center" vertical="center" textRotation="0" wrapText="false" indent="0" shrinkToFit="false"/>
      <protection locked="true" hidden="true"/>
    </xf>
    <xf numFmtId="174" fontId="0" fillId="7" borderId="7" xfId="0" applyFont="false" applyBorder="true" applyAlignment="true" applyProtection="true">
      <alignment horizontal="center" vertical="center" textRotation="0" wrapText="false" indent="0" shrinkToFit="false"/>
      <protection locked="false" hidden="false"/>
    </xf>
    <xf numFmtId="174" fontId="0" fillId="7" borderId="8" xfId="0" applyFont="false" applyBorder="true" applyAlignment="true" applyProtection="true">
      <alignment horizontal="center" vertical="center" textRotation="0" wrapText="false" indent="0" shrinkToFit="false"/>
      <protection locked="false" hidden="false"/>
    </xf>
    <xf numFmtId="164" fontId="10" fillId="0" borderId="22" xfId="0" applyFont="true" applyBorder="true" applyAlignment="true" applyProtection="true">
      <alignment horizontal="center" vertical="center" textRotation="0" wrapText="true" indent="0" shrinkToFit="false"/>
      <protection locked="true" hidden="true"/>
    </xf>
    <xf numFmtId="164" fontId="10" fillId="10" borderId="9" xfId="0" applyFont="true" applyBorder="true" applyAlignment="true" applyProtection="true">
      <alignment horizontal="center" vertical="center" textRotation="0" wrapText="false" indent="0" shrinkToFit="false"/>
      <protection locked="true" hidden="true"/>
    </xf>
    <xf numFmtId="164" fontId="0" fillId="3" borderId="5" xfId="0" applyFont="true" applyBorder="true" applyAlignment="true" applyProtection="true">
      <alignment horizontal="center" vertical="bottom" textRotation="0" wrapText="false" indent="0" shrinkToFit="false"/>
      <protection locked="true" hidden="true"/>
    </xf>
    <xf numFmtId="164" fontId="0" fillId="3" borderId="10" xfId="0" applyFont="true" applyBorder="true" applyAlignment="true" applyProtection="true">
      <alignment horizontal="center" vertical="bottom" textRotation="0" wrapText="false" indent="0" shrinkToFit="false"/>
      <protection locked="true" hidden="true"/>
    </xf>
    <xf numFmtId="164" fontId="10" fillId="0" borderId="0" xfId="0" applyFont="true" applyBorder="true" applyAlignment="true" applyProtection="true">
      <alignment horizontal="center" vertical="center" textRotation="0" wrapText="true" indent="0" shrinkToFit="false"/>
      <protection locked="true" hidden="true"/>
    </xf>
    <xf numFmtId="164" fontId="25" fillId="2" borderId="23" xfId="0" applyFont="true" applyBorder="true" applyAlignment="true" applyProtection="true">
      <alignment horizontal="center" vertical="center" textRotation="0" wrapText="false" indent="0" shrinkToFit="false"/>
      <protection locked="true" hidden="true"/>
    </xf>
    <xf numFmtId="164" fontId="10" fillId="11" borderId="9" xfId="0" applyFont="true" applyBorder="true" applyAlignment="true" applyProtection="true">
      <alignment horizontal="center" vertical="center" textRotation="0" wrapText="false" indent="0" shrinkToFit="false"/>
      <protection locked="true" hidden="true"/>
    </xf>
    <xf numFmtId="164" fontId="10" fillId="11" borderId="5" xfId="0" applyFont="true" applyBorder="true" applyAlignment="true" applyProtection="true">
      <alignment horizontal="center" vertical="bottom" textRotation="0" wrapText="false" indent="0" shrinkToFit="false"/>
      <protection locked="true" hidden="true"/>
    </xf>
    <xf numFmtId="164" fontId="10" fillId="11" borderId="10" xfId="0" applyFont="true" applyBorder="true" applyAlignment="true" applyProtection="true">
      <alignment horizontal="center" vertical="bottom" textRotation="0" wrapText="false" indent="0" shrinkToFit="false"/>
      <protection locked="true" hidden="true"/>
    </xf>
    <xf numFmtId="164" fontId="0" fillId="3" borderId="24" xfId="0" applyFont="true" applyBorder="true" applyAlignment="true" applyProtection="true">
      <alignment horizontal="center" vertical="bottom" textRotation="0" wrapText="false" indent="0" shrinkToFit="false"/>
      <protection locked="true" hidden="true"/>
    </xf>
    <xf numFmtId="166" fontId="26" fillId="2" borderId="4" xfId="0" applyFont="true" applyBorder="true" applyAlignment="true" applyProtection="true">
      <alignment horizontal="general" vertical="center" textRotation="0" wrapText="true" indent="0" shrinkToFit="false"/>
      <protection locked="true" hidden="true"/>
    </xf>
    <xf numFmtId="164" fontId="26" fillId="2" borderId="25" xfId="0" applyFont="true" applyBorder="true" applyAlignment="true" applyProtection="true">
      <alignment horizontal="left" vertical="center" textRotation="0" wrapText="false" indent="0" shrinkToFit="false"/>
      <protection locked="true" hidden="true"/>
    </xf>
    <xf numFmtId="164" fontId="0" fillId="12" borderId="6" xfId="0" applyFont="true" applyBorder="true" applyAlignment="true" applyProtection="true">
      <alignment horizontal="general" vertical="center" textRotation="0" wrapText="true" indent="0" shrinkToFit="false"/>
      <protection locked="true" hidden="true"/>
    </xf>
    <xf numFmtId="164" fontId="0" fillId="12" borderId="8" xfId="0" applyFont="true" applyBorder="true" applyAlignment="true" applyProtection="true">
      <alignment horizontal="left" vertical="center" textRotation="0" wrapText="true" indent="0" shrinkToFit="false"/>
      <protection locked="true" hidden="true"/>
    </xf>
    <xf numFmtId="164" fontId="0" fillId="12" borderId="9" xfId="0" applyFont="true" applyBorder="true" applyAlignment="true" applyProtection="true">
      <alignment horizontal="general" vertical="center" textRotation="0" wrapText="true" indent="0" shrinkToFit="false"/>
      <protection locked="true" hidden="true"/>
    </xf>
    <xf numFmtId="164" fontId="0" fillId="12" borderId="10" xfId="0" applyFont="true" applyBorder="true" applyAlignment="true" applyProtection="true">
      <alignment horizontal="left" vertical="center" textRotation="0" wrapText="true" indent="0" shrinkToFit="false"/>
      <protection locked="true" hidden="true"/>
    </xf>
    <xf numFmtId="164" fontId="0" fillId="12" borderId="19" xfId="0" applyFont="true" applyBorder="true" applyAlignment="true" applyProtection="true">
      <alignment horizontal="general" vertical="center" textRotation="0" wrapText="true" indent="0" shrinkToFit="false"/>
      <protection locked="true" hidden="true"/>
    </xf>
    <xf numFmtId="164" fontId="0" fillId="12" borderId="21" xfId="0" applyFont="true" applyBorder="true" applyAlignment="true" applyProtection="true">
      <alignment horizontal="left" vertical="center" textRotation="0" wrapText="true" indent="0" shrinkToFit="false"/>
      <protection locked="true" hidden="true"/>
    </xf>
    <xf numFmtId="164" fontId="22" fillId="2" borderId="5" xfId="0" applyFont="true" applyBorder="true" applyAlignment="true" applyProtection="true">
      <alignment horizontal="center" vertical="bottom" textRotation="0" wrapText="false" indent="0" shrinkToFit="false"/>
      <protection locked="true" hidden="true"/>
    </xf>
    <xf numFmtId="164" fontId="10" fillId="10" borderId="5" xfId="0" applyFont="true" applyBorder="true" applyAlignment="true" applyProtection="true">
      <alignment horizontal="center" vertical="center" textRotation="0" wrapText="false" indent="0" shrinkToFit="false"/>
      <protection locked="true" hidden="true"/>
    </xf>
    <xf numFmtId="164" fontId="0" fillId="7" borderId="0" xfId="0" applyFont="false" applyBorder="false" applyAlignment="false" applyProtection="true">
      <alignment horizontal="general" vertical="bottom" textRotation="0" wrapText="false" indent="0" shrinkToFit="false"/>
      <protection locked="true" hidden="true"/>
    </xf>
    <xf numFmtId="166" fontId="5" fillId="9" borderId="5" xfId="0" applyFont="true" applyBorder="true" applyAlignment="true" applyProtection="true">
      <alignment horizontal="center" vertical="bottom" textRotation="0" wrapText="false" indent="0" shrinkToFit="false"/>
      <protection locked="true" hidden="true"/>
    </xf>
    <xf numFmtId="164" fontId="0" fillId="7" borderId="0" xfId="0" applyFont="false" applyBorder="true" applyAlignment="false" applyProtection="true">
      <alignment horizontal="general" vertical="bottom" textRotation="0" wrapText="false" indent="0" shrinkToFit="false"/>
      <protection locked="true" hidden="true"/>
    </xf>
    <xf numFmtId="164" fontId="10" fillId="7" borderId="0" xfId="0" applyFont="true" applyBorder="false" applyAlignment="true" applyProtection="true">
      <alignment horizontal="center" vertical="bottom" textRotation="0" wrapText="false" indent="0" shrinkToFit="false"/>
      <protection locked="true" hidden="true"/>
    </xf>
    <xf numFmtId="164" fontId="10" fillId="7" borderId="22" xfId="0" applyFont="true" applyBorder="true" applyAlignment="true" applyProtection="true">
      <alignment horizontal="center" vertical="center" textRotation="0" wrapText="true" indent="0" shrinkToFit="false"/>
      <protection locked="true" hidden="true"/>
    </xf>
    <xf numFmtId="164" fontId="10" fillId="7" borderId="0" xfId="0" applyFont="true" applyBorder="true" applyAlignment="true" applyProtection="true">
      <alignment horizontal="center" vertical="center" textRotation="0" wrapText="true" indent="0" shrinkToFit="false"/>
      <protection locked="true" hidden="true"/>
    </xf>
    <xf numFmtId="164" fontId="0" fillId="0" borderId="0" xfId="0" applyFont="false" applyBorder="false" applyAlignment="true" applyProtection="true">
      <alignment horizontal="general" vertical="center" textRotation="0" wrapText="false" indent="0" shrinkToFit="false"/>
      <protection locked="true" hidden="true"/>
    </xf>
    <xf numFmtId="164" fontId="0" fillId="0" borderId="0" xfId="0" applyFont="false" applyBorder="false" applyAlignment="true" applyProtection="true">
      <alignment horizontal="general" vertical="center" textRotation="0" wrapText="true" indent="0" shrinkToFit="false"/>
      <protection locked="true" hidden="true"/>
    </xf>
    <xf numFmtId="173" fontId="27" fillId="2" borderId="17" xfId="0" applyFont="true" applyBorder="true" applyAlignment="true" applyProtection="true">
      <alignment horizontal="center" vertical="center" textRotation="0" wrapText="true" indent="0" shrinkToFit="false"/>
      <protection locked="true" hidden="true"/>
    </xf>
    <xf numFmtId="164" fontId="15" fillId="2" borderId="5" xfId="0" applyFont="true" applyBorder="true" applyAlignment="true" applyProtection="true">
      <alignment horizontal="center" vertical="center" textRotation="0" wrapText="true" indent="0" shrinkToFit="false"/>
      <protection locked="true" hidden="true"/>
    </xf>
    <xf numFmtId="164" fontId="0" fillId="0" borderId="0" xfId="0" applyFont="false" applyBorder="false" applyAlignment="true" applyProtection="true">
      <alignment horizontal="center" vertical="center" textRotation="0" wrapText="false" indent="0" shrinkToFit="false"/>
      <protection locked="true" hidden="true"/>
    </xf>
    <xf numFmtId="164" fontId="10" fillId="0" borderId="0" xfId="0" applyFont="true" applyBorder="false" applyAlignment="true" applyProtection="true">
      <alignment horizontal="center" vertical="center" textRotation="0" wrapText="true" indent="0" shrinkToFit="false"/>
      <protection locked="true" hidden="true"/>
    </xf>
    <xf numFmtId="164" fontId="0" fillId="0" borderId="0" xfId="0" applyFont="true" applyBorder="false" applyAlignment="true" applyProtection="true">
      <alignment horizontal="general" vertical="center" textRotation="0" wrapText="false" indent="0" shrinkToFit="false"/>
      <protection locked="true" hidden="true"/>
    </xf>
    <xf numFmtId="164" fontId="8" fillId="3" borderId="4" xfId="0" applyFont="true" applyBorder="true" applyAlignment="true" applyProtection="true">
      <alignment horizontal="center" vertical="center" textRotation="0" wrapText="true" indent="0" shrinkToFit="false"/>
      <protection locked="true" hidden="true"/>
    </xf>
    <xf numFmtId="173" fontId="0" fillId="4" borderId="25" xfId="0" applyFont="false" applyBorder="true" applyAlignment="true" applyProtection="true">
      <alignment horizontal="center" vertical="center" textRotation="0" wrapText="false" indent="0" shrinkToFit="false"/>
      <protection locked="true" hidden="true"/>
    </xf>
    <xf numFmtId="164" fontId="8" fillId="3" borderId="25" xfId="0" applyFont="true" applyBorder="true" applyAlignment="true" applyProtection="true">
      <alignment horizontal="center" vertical="center" textRotation="0" wrapText="true" indent="0" shrinkToFit="false"/>
      <protection locked="true" hidden="true"/>
    </xf>
    <xf numFmtId="164" fontId="0" fillId="0" borderId="25" xfId="0" applyFont="true" applyBorder="true" applyAlignment="true" applyProtection="true">
      <alignment horizontal="center" vertical="center" textRotation="0" wrapText="false" indent="0" shrinkToFit="false"/>
      <protection locked="false" hidden="false"/>
    </xf>
    <xf numFmtId="166" fontId="0" fillId="7" borderId="26" xfId="0" applyFont="false" applyBorder="true" applyAlignment="true" applyProtection="true">
      <alignment horizontal="center" vertical="center" textRotation="0" wrapText="false" indent="0" shrinkToFit="false"/>
      <protection locked="false" hidden="false"/>
    </xf>
    <xf numFmtId="164" fontId="5" fillId="7" borderId="5" xfId="0" applyFont="true" applyBorder="true" applyAlignment="true" applyProtection="true">
      <alignment horizontal="center" vertical="center" textRotation="0" wrapText="false" indent="0" shrinkToFit="false"/>
      <protection locked="false" hidden="false"/>
    </xf>
    <xf numFmtId="164" fontId="8" fillId="3" borderId="17" xfId="0" applyFont="true" applyBorder="true" applyAlignment="true" applyProtection="true">
      <alignment horizontal="center" vertical="center" textRotation="0" wrapText="true" indent="0" shrinkToFit="false"/>
      <protection locked="true" hidden="true"/>
    </xf>
    <xf numFmtId="164" fontId="26" fillId="2" borderId="6" xfId="0" applyFont="true" applyBorder="true" applyAlignment="true" applyProtection="true">
      <alignment horizontal="center" vertical="center" textRotation="0" wrapText="false" indent="0" shrinkToFit="false"/>
      <protection locked="true" hidden="true"/>
    </xf>
    <xf numFmtId="164" fontId="26" fillId="2" borderId="7" xfId="0" applyFont="true" applyBorder="true" applyAlignment="true" applyProtection="true">
      <alignment horizontal="center" vertical="center" textRotation="0" wrapText="false" indent="0" shrinkToFit="false"/>
      <protection locked="true" hidden="true"/>
    </xf>
    <xf numFmtId="164" fontId="26" fillId="2" borderId="1" xfId="0" applyFont="true" applyBorder="true" applyAlignment="true" applyProtection="true">
      <alignment horizontal="center" vertical="center" textRotation="0" wrapText="false" indent="0" shrinkToFit="false"/>
      <protection locked="true" hidden="true"/>
    </xf>
    <xf numFmtId="164" fontId="0" fillId="2" borderId="27" xfId="0" applyFont="false" applyBorder="true" applyAlignment="true" applyProtection="true">
      <alignment horizontal="general" vertical="center" textRotation="0" wrapText="false" indent="0" shrinkToFit="false"/>
      <protection locked="true" hidden="true"/>
    </xf>
    <xf numFmtId="164" fontId="4" fillId="2" borderId="5" xfId="20" applyFont="true" applyBorder="true" applyAlignment="true" applyProtection="true">
      <alignment horizontal="center" vertical="center" textRotation="0" wrapText="false" indent="0" shrinkToFit="false"/>
      <protection locked="true" hidden="true"/>
    </xf>
    <xf numFmtId="173" fontId="10" fillId="4" borderId="25" xfId="0" applyFont="true" applyBorder="true" applyAlignment="true" applyProtection="true">
      <alignment horizontal="general" vertical="center" textRotation="0" wrapText="false" indent="0" shrinkToFit="false"/>
      <protection locked="true" hidden="true"/>
    </xf>
    <xf numFmtId="173" fontId="0" fillId="4" borderId="21" xfId="0" applyFont="false" applyBorder="true" applyAlignment="true" applyProtection="true">
      <alignment horizontal="general" vertical="center" textRotation="0" wrapText="false" indent="0" shrinkToFit="false"/>
      <protection locked="true" hidden="true"/>
    </xf>
    <xf numFmtId="164" fontId="4" fillId="2" borderId="5" xfId="20" applyFont="true" applyBorder="true" applyAlignment="true" applyProtection="true">
      <alignment horizontal="left" vertical="center" textRotation="0" wrapText="false" indent="0" shrinkToFit="false"/>
      <protection locked="true" hidden="true"/>
    </xf>
    <xf numFmtId="164" fontId="10" fillId="0" borderId="5" xfId="34" applyFont="true" applyBorder="true" applyAlignment="true" applyProtection="true">
      <alignment horizontal="center" vertical="center" textRotation="0" wrapText="false" indent="0" shrinkToFit="false"/>
      <protection locked="false" hidden="false"/>
    </xf>
    <xf numFmtId="164" fontId="8" fillId="3" borderId="28" xfId="0" applyFont="true" applyBorder="true" applyAlignment="true" applyProtection="true">
      <alignment horizontal="center" vertical="center" textRotation="0" wrapText="true" indent="0" shrinkToFit="false"/>
      <protection locked="true" hidden="true"/>
    </xf>
    <xf numFmtId="166" fontId="0" fillId="4" borderId="19" xfId="0" applyFont="false" applyBorder="true" applyAlignment="true" applyProtection="true">
      <alignment horizontal="general" vertical="center" textRotation="0" wrapText="false" indent="0" shrinkToFit="false"/>
      <protection locked="true" hidden="true"/>
    </xf>
    <xf numFmtId="164" fontId="0" fillId="2" borderId="0" xfId="0" applyFont="false" applyBorder="true" applyAlignment="true" applyProtection="true">
      <alignment horizontal="general" vertical="center" textRotation="0" wrapText="false" indent="0" shrinkToFit="false"/>
      <protection locked="true" hidden="true"/>
    </xf>
    <xf numFmtId="166" fontId="10" fillId="0" borderId="5" xfId="34" applyFont="true" applyBorder="true" applyAlignment="true" applyProtection="true">
      <alignment horizontal="center" vertical="center" textRotation="0" wrapText="false" indent="0" shrinkToFit="false"/>
      <protection locked="false" hidden="false"/>
    </xf>
    <xf numFmtId="164" fontId="8" fillId="3" borderId="2" xfId="0" applyFont="true" applyBorder="true" applyAlignment="true" applyProtection="true">
      <alignment horizontal="center" vertical="center" textRotation="0" wrapText="true" indent="0" shrinkToFit="false"/>
      <protection locked="true" hidden="true"/>
    </xf>
    <xf numFmtId="164" fontId="26" fillId="2" borderId="23" xfId="0" applyFont="true" applyBorder="true" applyAlignment="true" applyProtection="true">
      <alignment horizontal="center" vertical="center" textRotation="0" wrapText="false" indent="0" shrinkToFit="false"/>
      <protection locked="true" hidden="true"/>
    </xf>
    <xf numFmtId="164" fontId="26" fillId="2" borderId="23" xfId="0" applyFont="true" applyBorder="true" applyAlignment="true" applyProtection="true">
      <alignment horizontal="center" vertical="center" textRotation="0" wrapText="true" indent="0" shrinkToFit="false"/>
      <protection locked="true" hidden="true"/>
    </xf>
    <xf numFmtId="164" fontId="28" fillId="2" borderId="27" xfId="0" applyFont="true" applyBorder="true" applyAlignment="true" applyProtection="true">
      <alignment horizontal="general" vertical="center" textRotation="0" wrapText="false" indent="0" shrinkToFit="false"/>
      <protection locked="true" hidden="true"/>
    </xf>
    <xf numFmtId="164" fontId="0" fillId="7" borderId="4" xfId="0" applyFont="false" applyBorder="true" applyAlignment="true" applyProtection="true">
      <alignment horizontal="general" vertical="center" textRotation="0" wrapText="false" indent="0" shrinkToFit="false"/>
      <protection locked="false" hidden="false"/>
    </xf>
    <xf numFmtId="164" fontId="0" fillId="7" borderId="25" xfId="0" applyFont="false" applyBorder="true" applyAlignment="true" applyProtection="true">
      <alignment horizontal="general" vertical="center" textRotation="0" wrapText="false" indent="0" shrinkToFit="false"/>
      <protection locked="false" hidden="false"/>
    </xf>
    <xf numFmtId="166" fontId="0" fillId="7" borderId="26" xfId="0" applyFont="false" applyBorder="true" applyAlignment="true" applyProtection="true">
      <alignment horizontal="general" vertical="center" textRotation="0" wrapText="false" indent="0" shrinkToFit="false"/>
      <protection locked="false" hidden="false"/>
    </xf>
    <xf numFmtId="164" fontId="10" fillId="3" borderId="1" xfId="0" applyFont="true" applyBorder="true" applyAlignment="true" applyProtection="true">
      <alignment horizontal="center" vertical="center" textRotation="0" wrapText="true" indent="0" shrinkToFit="false"/>
      <protection locked="true" hidden="true"/>
    </xf>
    <xf numFmtId="173" fontId="0" fillId="4" borderId="25" xfId="0" applyFont="false" applyBorder="true" applyAlignment="true" applyProtection="true">
      <alignment horizontal="general" vertical="center" textRotation="0" wrapText="false" indent="0" shrinkToFit="false"/>
      <protection locked="true" hidden="true"/>
    </xf>
    <xf numFmtId="164" fontId="29" fillId="13" borderId="4" xfId="0" applyFont="true" applyBorder="true" applyAlignment="true" applyProtection="true">
      <alignment horizontal="right" vertical="center" textRotation="0" wrapText="true" indent="0" shrinkToFit="false"/>
      <protection locked="true" hidden="true"/>
    </xf>
    <xf numFmtId="164" fontId="10" fillId="7" borderId="26" xfId="0" applyFont="true" applyBorder="true" applyAlignment="true" applyProtection="true">
      <alignment horizontal="general" vertical="center" textRotation="0" wrapText="false" indent="0" shrinkToFit="false"/>
      <protection locked="false" hidden="false"/>
    </xf>
    <xf numFmtId="164" fontId="30" fillId="0" borderId="0" xfId="0" applyFont="true" applyBorder="true" applyAlignment="true" applyProtection="true">
      <alignment horizontal="center" vertical="center" textRotation="0" wrapText="true" indent="0" shrinkToFit="false"/>
      <protection locked="true" hidden="true"/>
    </xf>
    <xf numFmtId="168" fontId="10" fillId="4" borderId="5" xfId="35" applyFont="true" applyBorder="true" applyAlignment="true" applyProtection="true">
      <alignment horizontal="center" vertical="center" textRotation="0" wrapText="true" indent="0" shrinkToFit="false"/>
      <protection locked="true" hidden="true"/>
    </xf>
    <xf numFmtId="164" fontId="22" fillId="0" borderId="0" xfId="0" applyFont="true" applyBorder="false" applyAlignment="true" applyProtection="true">
      <alignment horizontal="general" vertical="center" textRotation="0" wrapText="false" indent="0" shrinkToFit="false"/>
      <protection locked="true" hidden="true"/>
    </xf>
    <xf numFmtId="164" fontId="27" fillId="2" borderId="18" xfId="0" applyFont="true" applyBorder="true" applyAlignment="true" applyProtection="true">
      <alignment horizontal="center" vertical="center" textRotation="0" wrapText="false" indent="0" shrinkToFit="false"/>
      <protection locked="true" hidden="true"/>
    </xf>
    <xf numFmtId="164" fontId="26" fillId="2" borderId="29" xfId="0" applyFont="true" applyBorder="true" applyAlignment="true" applyProtection="true">
      <alignment horizontal="general" vertical="center" textRotation="0" wrapText="true" indent="0" shrinkToFit="false"/>
      <protection locked="true" hidden="true"/>
    </xf>
    <xf numFmtId="164" fontId="26" fillId="2" borderId="30" xfId="0" applyFont="true" applyBorder="true" applyAlignment="true" applyProtection="true">
      <alignment horizontal="center" vertical="center" textRotation="0" wrapText="true" indent="0" shrinkToFit="false"/>
      <protection locked="true" hidden="true"/>
    </xf>
    <xf numFmtId="164" fontId="26" fillId="2" borderId="30" xfId="0" applyFont="true" applyBorder="true" applyAlignment="true" applyProtection="true">
      <alignment horizontal="center" vertical="center" textRotation="0" wrapText="false" indent="0" shrinkToFit="false"/>
      <protection locked="true" hidden="true"/>
    </xf>
    <xf numFmtId="164" fontId="26" fillId="2" borderId="21" xfId="0" applyFont="true" applyBorder="true" applyAlignment="true" applyProtection="true">
      <alignment horizontal="center" vertical="center" textRotation="0" wrapText="true" indent="0" shrinkToFit="false"/>
      <protection locked="true" hidden="true"/>
    </xf>
    <xf numFmtId="164" fontId="10" fillId="12" borderId="31" xfId="0" applyFont="true" applyBorder="true" applyAlignment="true" applyProtection="true">
      <alignment horizontal="general" vertical="center" textRotation="0" wrapText="true" indent="0" shrinkToFit="false"/>
      <protection locked="true" hidden="true"/>
    </xf>
    <xf numFmtId="173" fontId="0" fillId="4" borderId="25" xfId="0" applyFont="false" applyBorder="true" applyAlignment="true" applyProtection="true">
      <alignment horizontal="general" vertical="center" textRotation="0" wrapText="true" indent="0" shrinkToFit="false"/>
      <protection locked="true" hidden="true"/>
    </xf>
    <xf numFmtId="173" fontId="0" fillId="4" borderId="32" xfId="0" applyFont="false" applyBorder="true" applyAlignment="true" applyProtection="true">
      <alignment horizontal="general" vertical="center" textRotation="0" wrapText="false" indent="0" shrinkToFit="false"/>
      <protection locked="true" hidden="true"/>
    </xf>
    <xf numFmtId="164" fontId="31" fillId="2" borderId="5" xfId="20" applyFont="true" applyBorder="true" applyAlignment="true" applyProtection="true">
      <alignment horizontal="left" vertical="center" textRotation="0" wrapText="false" indent="0" shrinkToFit="false"/>
      <protection locked="true" hidden="true"/>
    </xf>
    <xf numFmtId="164" fontId="22" fillId="0" borderId="0" xfId="0" applyFont="true" applyBorder="false" applyAlignment="true" applyProtection="true">
      <alignment horizontal="center" vertical="center" textRotation="0" wrapText="false" indent="0" shrinkToFit="false"/>
      <protection locked="true" hidden="true"/>
    </xf>
    <xf numFmtId="173" fontId="0" fillId="4" borderId="26" xfId="0" applyFont="false" applyBorder="true" applyAlignment="true" applyProtection="true">
      <alignment horizontal="general" vertical="center" textRotation="0" wrapText="false" indent="0" shrinkToFit="false"/>
      <protection locked="true" hidden="true"/>
    </xf>
    <xf numFmtId="164" fontId="10" fillId="0" borderId="5" xfId="34" applyFont="true" applyBorder="true" applyAlignment="true" applyProtection="true">
      <alignment horizontal="center" vertical="center" textRotation="0" wrapText="false" indent="0" shrinkToFit="false"/>
      <protection locked="true" hidden="true"/>
    </xf>
    <xf numFmtId="171" fontId="22" fillId="0" borderId="0" xfId="0" applyFont="true" applyBorder="false" applyAlignment="true" applyProtection="true">
      <alignment horizontal="general" vertical="center" textRotation="0" wrapText="false" indent="0" shrinkToFit="false"/>
      <protection locked="true" hidden="true"/>
    </xf>
    <xf numFmtId="164" fontId="0" fillId="0" borderId="0" xfId="0" applyFont="false" applyBorder="true" applyAlignment="true" applyProtection="true">
      <alignment horizontal="general" vertical="center" textRotation="0" wrapText="true" indent="0" shrinkToFit="false"/>
      <protection locked="true" hidden="true"/>
    </xf>
    <xf numFmtId="164" fontId="0" fillId="0" borderId="0" xfId="0" applyFont="false" applyBorder="true" applyAlignment="true" applyProtection="true">
      <alignment horizontal="general" vertical="center" textRotation="0" wrapText="false" indent="0" shrinkToFit="false"/>
      <protection locked="true" hidden="true"/>
    </xf>
    <xf numFmtId="166" fontId="27" fillId="2" borderId="4" xfId="0" applyFont="true" applyBorder="true" applyAlignment="true" applyProtection="true">
      <alignment horizontal="general" vertical="center" textRotation="0" wrapText="true" indent="0" shrinkToFit="false"/>
      <protection locked="true" hidden="true"/>
    </xf>
    <xf numFmtId="164" fontId="27" fillId="2" borderId="25" xfId="0" applyFont="true" applyBorder="true" applyAlignment="true" applyProtection="true">
      <alignment horizontal="center" vertical="center" textRotation="0" wrapText="false" indent="0" shrinkToFit="false"/>
      <protection locked="true" hidden="true"/>
    </xf>
    <xf numFmtId="164" fontId="27" fillId="2" borderId="26" xfId="0" applyFont="true" applyBorder="true" applyAlignment="true" applyProtection="true">
      <alignment horizontal="right" vertical="center" textRotation="0" wrapText="false" indent="0" shrinkToFit="false"/>
      <protection locked="true" hidden="true"/>
    </xf>
    <xf numFmtId="173" fontId="30" fillId="0" borderId="0" xfId="0" applyFont="true" applyBorder="true" applyAlignment="true" applyProtection="true">
      <alignment horizontal="center" vertical="center" textRotation="0" wrapText="true" indent="0" shrinkToFit="false"/>
      <protection locked="true" hidden="true"/>
    </xf>
    <xf numFmtId="173" fontId="0" fillId="4" borderId="33" xfId="0" applyFont="false" applyBorder="true" applyAlignment="true" applyProtection="true">
      <alignment horizontal="general" vertical="center" textRotation="0" wrapText="false" indent="0" shrinkToFit="false"/>
      <protection locked="true" hidden="true"/>
    </xf>
    <xf numFmtId="164" fontId="8" fillId="3" borderId="2" xfId="31" applyFont="true" applyBorder="true" applyAlignment="true" applyProtection="true">
      <alignment horizontal="center" vertical="center" textRotation="0" wrapText="true" indent="0" shrinkToFit="false"/>
      <protection locked="true" hidden="true"/>
    </xf>
    <xf numFmtId="164" fontId="26" fillId="2" borderId="18" xfId="0" applyFont="true" applyBorder="true" applyAlignment="true" applyProtection="true">
      <alignment horizontal="center" vertical="center" textRotation="0" wrapText="true" indent="0" shrinkToFit="false"/>
      <protection locked="true" hidden="true"/>
    </xf>
    <xf numFmtId="164" fontId="26" fillId="2" borderId="34" xfId="0" applyFont="true" applyBorder="true" applyAlignment="true" applyProtection="true">
      <alignment horizontal="center" vertical="center" textRotation="0" wrapText="true" indent="0" shrinkToFit="false"/>
      <protection locked="true" hidden="true"/>
    </xf>
    <xf numFmtId="166" fontId="0" fillId="7" borderId="4" xfId="0" applyFont="false" applyBorder="true" applyAlignment="true" applyProtection="true">
      <alignment horizontal="general" vertical="center" textRotation="0" wrapText="false" indent="0" shrinkToFit="false"/>
      <protection locked="false" hidden="false"/>
    </xf>
    <xf numFmtId="164" fontId="27" fillId="2" borderId="33" xfId="0" applyFont="true" applyBorder="true" applyAlignment="true" applyProtection="true">
      <alignment horizontal="center" vertical="center" textRotation="0" wrapText="false" indent="0" shrinkToFit="false"/>
      <protection locked="true" hidden="true"/>
    </xf>
    <xf numFmtId="164" fontId="27" fillId="2" borderId="32" xfId="0" applyFont="true" applyBorder="true" applyAlignment="true" applyProtection="true">
      <alignment horizontal="right" vertical="center" textRotation="0" wrapText="false" indent="0" shrinkToFit="false"/>
      <protection locked="true" hidden="true"/>
    </xf>
    <xf numFmtId="168" fontId="0" fillId="4" borderId="4" xfId="35" applyFont="false" applyBorder="false" applyAlignment="true" applyProtection="true">
      <alignment horizontal="general" vertical="center" textRotation="0" wrapText="true" indent="0" shrinkToFit="false"/>
      <protection locked="true" hidden="true"/>
    </xf>
    <xf numFmtId="168" fontId="0" fillId="4" borderId="25" xfId="0" applyFont="false" applyBorder="true" applyAlignment="true" applyProtection="true">
      <alignment horizontal="general" vertical="center" textRotation="0" wrapText="true" indent="0" shrinkToFit="false"/>
      <protection locked="true" hidden="true"/>
    </xf>
    <xf numFmtId="168" fontId="0" fillId="4" borderId="26" xfId="0" applyFont="false" applyBorder="true" applyAlignment="true" applyProtection="true">
      <alignment horizontal="general" vertical="center" textRotation="0" wrapText="true" indent="0" shrinkToFit="false"/>
      <protection locked="true" hidden="true"/>
    </xf>
    <xf numFmtId="175" fontId="0" fillId="4" borderId="25" xfId="0" applyFont="false" applyBorder="true" applyAlignment="true" applyProtection="true">
      <alignment horizontal="general" vertical="center" textRotation="0" wrapText="true" indent="0" shrinkToFit="false"/>
      <protection locked="true" hidden="true"/>
    </xf>
    <xf numFmtId="175" fontId="10" fillId="4" borderId="32" xfId="0" applyFont="true" applyBorder="true" applyAlignment="true" applyProtection="true">
      <alignment horizontal="general" vertical="center" textRotation="0" wrapText="false" indent="0" shrinkToFit="false"/>
      <protection locked="true" hidden="true"/>
    </xf>
    <xf numFmtId="175" fontId="0" fillId="4" borderId="32" xfId="0" applyFont="false" applyBorder="true" applyAlignment="true" applyProtection="true">
      <alignment horizontal="general" vertical="center" textRotation="0" wrapText="false" indent="0" shrinkToFit="false"/>
      <protection locked="true" hidden="true"/>
    </xf>
    <xf numFmtId="164" fontId="27" fillId="2" borderId="26" xfId="0" applyFont="true" applyBorder="true" applyAlignment="true" applyProtection="true">
      <alignment horizontal="center" vertical="center" textRotation="0" wrapText="false" indent="0" shrinkToFit="false"/>
      <protection locked="true" hidden="true"/>
    </xf>
    <xf numFmtId="164" fontId="10" fillId="12" borderId="33" xfId="0" applyFont="true" applyBorder="true" applyAlignment="true" applyProtection="true">
      <alignment horizontal="general" vertical="center" textRotation="0" wrapText="true" indent="0" shrinkToFit="false"/>
      <protection locked="true" hidden="true"/>
    </xf>
    <xf numFmtId="164" fontId="10" fillId="12" borderId="32" xfId="0" applyFont="true" applyBorder="true" applyAlignment="true" applyProtection="true">
      <alignment horizontal="general" vertical="center" textRotation="0" wrapText="true" indent="0" shrinkToFit="false"/>
      <protection locked="true" hidden="true"/>
    </xf>
    <xf numFmtId="164" fontId="27" fillId="2" borderId="29" xfId="0" applyFont="true" applyBorder="true" applyAlignment="true" applyProtection="true">
      <alignment horizontal="center" vertical="center" textRotation="0" wrapText="true" indent="0" shrinkToFit="false"/>
      <protection locked="true" hidden="true"/>
    </xf>
    <xf numFmtId="173" fontId="0" fillId="4" borderId="31" xfId="0" applyFont="false" applyBorder="true" applyAlignment="true" applyProtection="true">
      <alignment horizontal="general" vertical="center" textRotation="0" wrapText="true" indent="0" shrinkToFit="false"/>
      <protection locked="true" hidden="true"/>
    </xf>
    <xf numFmtId="175" fontId="10" fillId="4" borderId="26" xfId="0" applyFont="true" applyBorder="true" applyAlignment="true" applyProtection="true">
      <alignment horizontal="general" vertical="center" textRotation="0" wrapText="false" indent="0" shrinkToFit="false"/>
      <protection locked="true" hidden="true"/>
    </xf>
    <xf numFmtId="175" fontId="0" fillId="4" borderId="25" xfId="0" applyFont="false" applyBorder="true" applyAlignment="true" applyProtection="true">
      <alignment horizontal="general" vertical="center" textRotation="0" wrapText="false" indent="0" shrinkToFit="false"/>
      <protection locked="true" hidden="true"/>
    </xf>
    <xf numFmtId="175" fontId="0" fillId="4" borderId="26" xfId="0" applyFont="true" applyBorder="true" applyAlignment="true" applyProtection="true">
      <alignment horizontal="general" vertical="center" textRotation="0" wrapText="false" indent="0" shrinkToFit="false"/>
      <protection locked="true" hidden="true"/>
    </xf>
    <xf numFmtId="164" fontId="27" fillId="0" borderId="0" xfId="0" applyFont="true" applyBorder="true" applyAlignment="true" applyProtection="true">
      <alignment horizontal="center" vertical="center" textRotation="0" wrapText="false" indent="0" shrinkToFit="false"/>
      <protection locked="true" hidden="true"/>
    </xf>
    <xf numFmtId="164" fontId="26" fillId="0" borderId="0" xfId="0" applyFont="true" applyBorder="true" applyAlignment="true" applyProtection="true">
      <alignment horizontal="center" vertical="center" textRotation="0" wrapText="true" indent="0" shrinkToFit="false"/>
      <protection locked="true" hidden="true"/>
    </xf>
    <xf numFmtId="166" fontId="27" fillId="2" borderId="4" xfId="0" applyFont="true" applyBorder="true" applyAlignment="true" applyProtection="true">
      <alignment horizontal="center" vertical="center" textRotation="0" wrapText="true" indent="0" shrinkToFit="false"/>
      <protection locked="true" hidden="true"/>
    </xf>
    <xf numFmtId="164" fontId="29" fillId="0" borderId="0" xfId="0" applyFont="true" applyBorder="true" applyAlignment="true" applyProtection="true">
      <alignment horizontal="center" vertical="center" textRotation="0" wrapText="true" indent="0" shrinkToFit="false"/>
      <protection locked="true" hidden="true"/>
    </xf>
    <xf numFmtId="164" fontId="29" fillId="0" borderId="0" xfId="0" applyFont="true" applyBorder="true" applyAlignment="true" applyProtection="true">
      <alignment horizontal="general" vertical="center" textRotation="0" wrapText="true" indent="0" shrinkToFit="false"/>
      <protection locked="true" hidden="true"/>
    </xf>
    <xf numFmtId="176" fontId="10" fillId="0" borderId="0" xfId="0" applyFont="true" applyBorder="true" applyAlignment="true" applyProtection="true">
      <alignment horizontal="general" vertical="center" textRotation="0" wrapText="false" indent="0" shrinkToFit="false"/>
      <protection locked="true" hidden="true"/>
    </xf>
    <xf numFmtId="164" fontId="29" fillId="13" borderId="4" xfId="0" applyFont="true" applyBorder="true" applyAlignment="true" applyProtection="true">
      <alignment horizontal="general" vertical="center" textRotation="0" wrapText="true" indent="0" shrinkToFit="false"/>
      <protection locked="true" hidden="true"/>
    </xf>
    <xf numFmtId="173" fontId="10" fillId="14" borderId="26" xfId="0" applyFont="true" applyBorder="true" applyAlignment="true" applyProtection="true">
      <alignment horizontal="general" vertical="center" textRotation="0" wrapText="false" indent="0" shrinkToFit="false"/>
      <protection locked="true" hidden="true"/>
    </xf>
    <xf numFmtId="177" fontId="10" fillId="14" borderId="26" xfId="0" applyFont="true" applyBorder="true" applyAlignment="true" applyProtection="true">
      <alignment horizontal="general" vertical="center" textRotation="0" wrapText="false" indent="0" shrinkToFit="false"/>
      <protection locked="true" hidden="true"/>
    </xf>
    <xf numFmtId="164" fontId="5" fillId="0" borderId="0" xfId="23" applyFont="false" applyBorder="false" applyAlignment="true" applyProtection="true">
      <alignment horizontal="general" vertical="center" textRotation="0" wrapText="false" indent="0" shrinkToFit="false"/>
      <protection locked="true" hidden="true"/>
    </xf>
    <xf numFmtId="164" fontId="29" fillId="10" borderId="4" xfId="0" applyFont="true" applyBorder="true" applyAlignment="true" applyProtection="true">
      <alignment horizontal="general" vertical="center" textRotation="0" wrapText="true" indent="0" shrinkToFit="false"/>
      <protection locked="true" hidden="true"/>
    </xf>
    <xf numFmtId="164" fontId="10" fillId="10" borderId="26" xfId="0" applyFont="true" applyBorder="true" applyAlignment="true" applyProtection="true">
      <alignment horizontal="center" vertical="center" textRotation="0" wrapText="false" indent="0" shrinkToFit="false"/>
      <protection locked="true" hidden="true"/>
    </xf>
    <xf numFmtId="164" fontId="32" fillId="15" borderId="0" xfId="0" applyFont="true" applyBorder="true" applyAlignment="true" applyProtection="true">
      <alignment horizontal="center" vertical="center" textRotation="0" wrapText="true" indent="0" shrinkToFit="false"/>
      <protection locked="true" hidden="true"/>
    </xf>
    <xf numFmtId="164" fontId="22" fillId="7" borderId="0" xfId="0" applyFont="true" applyBorder="false" applyAlignment="true" applyProtection="true">
      <alignment horizontal="general" vertical="center" textRotation="0" wrapText="false" indent="0" shrinkToFit="false"/>
      <protection locked="true" hidden="true"/>
    </xf>
    <xf numFmtId="164" fontId="0" fillId="7" borderId="0" xfId="0" applyFont="true" applyBorder="false" applyAlignment="true" applyProtection="true">
      <alignment horizontal="general" vertical="center" textRotation="0" wrapText="false" indent="0" shrinkToFit="false"/>
      <protection locked="true" hidden="true"/>
    </xf>
    <xf numFmtId="164" fontId="22" fillId="0" borderId="0" xfId="0" applyFont="true" applyBorder="true" applyAlignment="true" applyProtection="true">
      <alignment horizontal="center" vertical="center" textRotation="0" wrapText="false" indent="0" shrinkToFit="false"/>
      <protection locked="true" hidden="true"/>
    </xf>
    <xf numFmtId="164" fontId="33" fillId="0" borderId="0" xfId="0" applyFont="true" applyBorder="false" applyAlignment="true" applyProtection="true">
      <alignment horizontal="general" vertical="center" textRotation="0" wrapText="false" indent="0" shrinkToFit="false"/>
      <protection locked="true" hidden="true"/>
    </xf>
    <xf numFmtId="164" fontId="15" fillId="16" borderId="2" xfId="23" applyFont="true" applyBorder="true" applyAlignment="true" applyProtection="true">
      <alignment horizontal="general" vertical="center" textRotation="0" wrapText="true" indent="0" shrinkToFit="false"/>
      <protection locked="true" hidden="true"/>
    </xf>
    <xf numFmtId="164" fontId="15" fillId="16" borderId="35" xfId="23" applyFont="true" applyBorder="true" applyAlignment="true" applyProtection="true">
      <alignment horizontal="center" vertical="center" textRotation="0" wrapText="false" indent="0" shrinkToFit="false"/>
      <protection locked="true" hidden="true"/>
    </xf>
    <xf numFmtId="164" fontId="15" fillId="16" borderId="36" xfId="23" applyFont="true" applyBorder="true" applyAlignment="true" applyProtection="true">
      <alignment horizontal="center" vertical="center" textRotation="0" wrapText="false" indent="0" shrinkToFit="false"/>
      <protection locked="true" hidden="true"/>
    </xf>
    <xf numFmtId="164" fontId="27" fillId="0" borderId="0" xfId="23" applyFont="true" applyBorder="true" applyAlignment="true" applyProtection="true">
      <alignment horizontal="general" vertical="center" textRotation="0" wrapText="true" indent="0" shrinkToFit="false"/>
      <protection locked="true" hidden="true"/>
    </xf>
    <xf numFmtId="164" fontId="27" fillId="0" borderId="0" xfId="23" applyFont="true" applyBorder="true" applyAlignment="true" applyProtection="true">
      <alignment horizontal="center" vertical="center" textRotation="0" wrapText="false" indent="0" shrinkToFit="false"/>
      <protection locked="true" hidden="true"/>
    </xf>
    <xf numFmtId="164" fontId="5" fillId="17" borderId="22" xfId="23" applyFont="true" applyBorder="true" applyAlignment="true" applyProtection="true">
      <alignment horizontal="general" vertical="center" textRotation="0" wrapText="false" indent="0" shrinkToFit="false"/>
      <protection locked="true" hidden="true"/>
    </xf>
    <xf numFmtId="166" fontId="5" fillId="17" borderId="37" xfId="23" applyFont="false" applyBorder="true" applyAlignment="true" applyProtection="true">
      <alignment horizontal="general" vertical="center" textRotation="0" wrapText="false" indent="0" shrinkToFit="false"/>
      <protection locked="true" hidden="true"/>
    </xf>
    <xf numFmtId="170" fontId="5" fillId="4" borderId="38" xfId="23" applyFont="false" applyBorder="true" applyAlignment="true" applyProtection="true">
      <alignment horizontal="general" vertical="center" textRotation="0" wrapText="false" indent="0" shrinkToFit="false"/>
      <protection locked="true" hidden="true"/>
    </xf>
    <xf numFmtId="168" fontId="0" fillId="0" borderId="0" xfId="0" applyFont="true" applyBorder="false" applyAlignment="true" applyProtection="true">
      <alignment horizontal="center" vertical="center" textRotation="0" wrapText="false" indent="0" shrinkToFit="false"/>
      <protection locked="true" hidden="true"/>
    </xf>
    <xf numFmtId="164" fontId="26" fillId="0" borderId="0" xfId="23" applyFont="true" applyBorder="true" applyAlignment="true" applyProtection="true">
      <alignment horizontal="general" vertical="center" textRotation="0" wrapText="false" indent="0" shrinkToFit="false"/>
      <protection locked="true" hidden="true"/>
    </xf>
    <xf numFmtId="166" fontId="26" fillId="0" borderId="0" xfId="23" applyFont="true" applyBorder="true" applyAlignment="true" applyProtection="true">
      <alignment horizontal="general" vertical="center" textRotation="0" wrapText="false" indent="0" shrinkToFit="false"/>
      <protection locked="true" hidden="true"/>
    </xf>
    <xf numFmtId="170" fontId="26" fillId="0" borderId="0" xfId="23" applyFont="true" applyBorder="true" applyAlignment="true" applyProtection="true">
      <alignment horizontal="general" vertical="center" textRotation="0" wrapText="false" indent="0" shrinkToFit="false"/>
      <protection locked="true" hidden="true"/>
    </xf>
    <xf numFmtId="166" fontId="5" fillId="17" borderId="5" xfId="23" applyFont="false" applyBorder="true" applyAlignment="true" applyProtection="true">
      <alignment horizontal="general" vertical="center" textRotation="0" wrapText="false" indent="0" shrinkToFit="false"/>
      <protection locked="true" hidden="true"/>
    </xf>
    <xf numFmtId="164" fontId="5" fillId="17" borderId="29" xfId="23" applyFont="true" applyBorder="true" applyAlignment="true" applyProtection="true">
      <alignment horizontal="general" vertical="center" textRotation="0" wrapText="false" indent="0" shrinkToFit="false"/>
      <protection locked="true" hidden="true"/>
    </xf>
    <xf numFmtId="166" fontId="5" fillId="17" borderId="39" xfId="23" applyFont="false" applyBorder="true" applyAlignment="true" applyProtection="true">
      <alignment horizontal="general" vertical="center" textRotation="0" wrapText="false" indent="0" shrinkToFit="false"/>
      <protection locked="true" hidden="true"/>
    </xf>
    <xf numFmtId="164" fontId="15" fillId="17" borderId="2" xfId="23" applyFont="true" applyBorder="true" applyAlignment="true" applyProtection="true">
      <alignment horizontal="general" vertical="center" textRotation="0" wrapText="false" indent="0" shrinkToFit="false"/>
      <protection locked="true" hidden="true"/>
    </xf>
    <xf numFmtId="166" fontId="15" fillId="17" borderId="40" xfId="27" applyFont="true" applyBorder="true" applyAlignment="true" applyProtection="true">
      <alignment horizontal="general" vertical="center" textRotation="0" wrapText="false" indent="0" shrinkToFit="false"/>
      <protection locked="true" hidden="true"/>
    </xf>
    <xf numFmtId="170" fontId="15" fillId="4" borderId="26" xfId="23" applyFont="true" applyBorder="true" applyAlignment="true" applyProtection="true">
      <alignment horizontal="general" vertical="center" textRotation="0" wrapText="false" indent="0" shrinkToFit="false"/>
      <protection locked="true" hidden="true"/>
    </xf>
    <xf numFmtId="164" fontId="0" fillId="0" borderId="0" xfId="0" applyFont="true" applyBorder="false" applyAlignment="true" applyProtection="true">
      <alignment horizontal="center" vertical="center" textRotation="0" wrapText="false" indent="0" shrinkToFit="false"/>
      <protection locked="true" hidden="true"/>
    </xf>
    <xf numFmtId="164" fontId="27" fillId="0" borderId="0" xfId="23" applyFont="true" applyBorder="true" applyAlignment="true" applyProtection="true">
      <alignment horizontal="general" vertical="center" textRotation="0" wrapText="false" indent="0" shrinkToFit="false"/>
      <protection locked="true" hidden="true"/>
    </xf>
    <xf numFmtId="166" fontId="27" fillId="0" borderId="0" xfId="27" applyFont="true" applyBorder="true" applyAlignment="true" applyProtection="true">
      <alignment horizontal="general" vertical="center" textRotation="0" wrapText="false" indent="0" shrinkToFit="false"/>
      <protection locked="true" hidden="true"/>
    </xf>
    <xf numFmtId="170" fontId="27" fillId="0" borderId="0" xfId="23" applyFont="true" applyBorder="true" applyAlignment="true" applyProtection="true">
      <alignment horizontal="general" vertical="center" textRotation="0" wrapText="false" indent="0" shrinkToFit="false"/>
      <protection locked="true" hidden="true"/>
    </xf>
    <xf numFmtId="164" fontId="0" fillId="0" borderId="0" xfId="0" applyFont="true" applyBorder="false" applyAlignment="false" applyProtection="true">
      <alignment horizontal="general" vertical="bottom" textRotation="0" wrapText="false" indent="0" shrinkToFit="false"/>
      <protection locked="true" hidden="true"/>
    </xf>
    <xf numFmtId="164" fontId="35" fillId="18"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36" fillId="19" borderId="41" xfId="0" applyFont="true" applyBorder="true" applyAlignment="true" applyProtection="true">
      <alignment horizontal="left" vertical="center" textRotation="0" wrapText="false" indent="0" shrinkToFit="false"/>
      <protection locked="true" hidden="false"/>
    </xf>
    <xf numFmtId="164" fontId="37" fillId="19" borderId="42" xfId="0" applyFont="true" applyBorder="true" applyAlignment="true" applyProtection="true">
      <alignment horizontal="general" vertical="center" textRotation="0" wrapText="true" indent="0" shrinkToFit="false"/>
      <protection locked="true" hidden="false"/>
    </xf>
    <xf numFmtId="178" fontId="35" fillId="19" borderId="42" xfId="0" applyFont="true" applyBorder="true" applyAlignment="true" applyProtection="true">
      <alignment horizontal="center" vertical="center" textRotation="0" wrapText="true" indent="0" shrinkToFit="false"/>
      <protection locked="true" hidden="false"/>
    </xf>
    <xf numFmtId="173" fontId="35" fillId="19" borderId="42" xfId="0" applyFont="true" applyBorder="true" applyAlignment="true" applyProtection="true">
      <alignment horizontal="left" vertical="center" textRotation="0" wrapText="true" indent="0" shrinkToFit="false"/>
      <protection locked="true" hidden="false"/>
    </xf>
    <xf numFmtId="164" fontId="32" fillId="0" borderId="37" xfId="0" applyFont="true" applyBorder="true" applyAlignment="true" applyProtection="true">
      <alignment horizontal="general" vertical="center" textRotation="0" wrapText="false" indent="0" shrinkToFit="false"/>
      <protection locked="true" hidden="false"/>
    </xf>
    <xf numFmtId="164" fontId="38" fillId="0" borderId="5" xfId="0" applyFont="true" applyBorder="true" applyAlignment="true" applyProtection="true">
      <alignment horizontal="general" vertical="center" textRotation="0" wrapText="true" indent="0" shrinkToFit="false"/>
      <protection locked="true" hidden="false"/>
    </xf>
    <xf numFmtId="164" fontId="38" fillId="0" borderId="37" xfId="0" applyFont="true" applyBorder="true" applyAlignment="true" applyProtection="true">
      <alignment horizontal="general" vertical="center" textRotation="0" wrapText="true" indent="0" shrinkToFit="false"/>
      <protection locked="false" hidden="false"/>
    </xf>
    <xf numFmtId="164" fontId="38" fillId="0" borderId="37" xfId="0" applyFont="true" applyBorder="true" applyAlignment="true" applyProtection="true">
      <alignment horizontal="left" vertical="center" textRotation="0" wrapText="true" indent="0" shrinkToFit="false"/>
      <protection locked="false" hidden="false"/>
    </xf>
    <xf numFmtId="164" fontId="22" fillId="0" borderId="0" xfId="0" applyFont="true" applyBorder="true" applyAlignment="true" applyProtection="true">
      <alignment horizontal="general" vertical="bottom" textRotation="0" wrapText="false" indent="0" shrinkToFit="false"/>
      <protection locked="true" hidden="true"/>
    </xf>
    <xf numFmtId="164" fontId="38" fillId="0" borderId="37" xfId="0" applyFont="true" applyBorder="true" applyAlignment="true" applyProtection="true">
      <alignment horizontal="general" vertical="center" textRotation="0" wrapText="true" indent="0" shrinkToFit="false"/>
      <protection locked="true" hidden="false"/>
    </xf>
    <xf numFmtId="164" fontId="38" fillId="7" borderId="37" xfId="0" applyFont="true" applyBorder="true" applyAlignment="true" applyProtection="true">
      <alignment horizontal="general" vertical="center" textRotation="0" wrapText="true" indent="0" shrinkToFit="false"/>
      <protection locked="true" hidden="false"/>
    </xf>
    <xf numFmtId="164" fontId="36" fillId="19" borderId="43" xfId="0" applyFont="true" applyBorder="true" applyAlignment="true" applyProtection="true">
      <alignment horizontal="left" vertical="center" textRotation="0" wrapText="false" indent="0" shrinkToFit="false"/>
      <protection locked="true" hidden="false"/>
    </xf>
    <xf numFmtId="164" fontId="38" fillId="19" borderId="44" xfId="0" applyFont="true" applyBorder="true" applyAlignment="true" applyProtection="true">
      <alignment horizontal="center" vertical="center" textRotation="0" wrapText="true" indent="0" shrinkToFit="false"/>
      <protection locked="true" hidden="false"/>
    </xf>
    <xf numFmtId="164" fontId="22" fillId="0" borderId="0" xfId="0" applyFont="true" applyBorder="false" applyAlignment="true" applyProtection="true">
      <alignment horizontal="general" vertical="bottom" textRotation="0" wrapText="false" indent="0" shrinkToFit="false"/>
      <protection locked="true" hidden="true"/>
    </xf>
    <xf numFmtId="164" fontId="38" fillId="7" borderId="37" xfId="0" applyFont="true" applyBorder="true" applyAlignment="true" applyProtection="true">
      <alignment horizontal="general" vertical="center" textRotation="0" wrapText="true" indent="0" shrinkToFit="false"/>
      <protection locked="false" hidden="false"/>
    </xf>
    <xf numFmtId="164" fontId="38" fillId="7" borderId="37" xfId="0" applyFont="true" applyBorder="true" applyAlignment="true" applyProtection="true">
      <alignment horizontal="left" vertical="center" textRotation="0" wrapText="true" indent="0" shrinkToFit="false"/>
      <protection locked="false" hidden="false"/>
    </xf>
    <xf numFmtId="179" fontId="0" fillId="0" borderId="0" xfId="0" applyFont="true" applyBorder="false" applyAlignment="false" applyProtection="true">
      <alignment horizontal="general" vertical="bottom" textRotation="0" wrapText="false" indent="0" shrinkToFit="false"/>
      <protection locked="true" hidden="true"/>
    </xf>
    <xf numFmtId="173" fontId="35" fillId="19" borderId="44" xfId="0" applyFont="true" applyBorder="true" applyAlignment="true" applyProtection="true">
      <alignment horizontal="left" vertical="center" textRotation="0" wrapText="true" indent="0" shrinkToFit="false"/>
      <protection locked="true" hidden="false"/>
    </xf>
    <xf numFmtId="164" fontId="38" fillId="19" borderId="44" xfId="0" applyFont="true" applyBorder="true" applyAlignment="true" applyProtection="true">
      <alignment horizontal="general" vertical="center" textRotation="0" wrapText="true" indent="0" shrinkToFit="false"/>
      <protection locked="true" hidden="false"/>
    </xf>
    <xf numFmtId="173" fontId="38" fillId="7" borderId="37" xfId="0" applyFont="true" applyBorder="true" applyAlignment="true" applyProtection="true">
      <alignment horizontal="left" vertical="center" textRotation="0" wrapText="true" indent="0" shrinkToFit="false"/>
      <protection locked="true" hidden="false"/>
    </xf>
    <xf numFmtId="164" fontId="22" fillId="0" borderId="0" xfId="0" applyFont="true" applyBorder="false" applyAlignment="false" applyProtection="true">
      <alignment horizontal="general" vertical="bottom" textRotation="0" wrapText="false" indent="0" shrinkToFit="false"/>
      <protection locked="true" hidden="true"/>
    </xf>
    <xf numFmtId="180" fontId="22" fillId="0" borderId="0" xfId="0" applyFont="true" applyBorder="false" applyAlignment="false" applyProtection="true">
      <alignment horizontal="general" vertical="bottom" textRotation="0" wrapText="false" indent="0" shrinkToFit="false"/>
      <protection locked="true" hidden="true"/>
    </xf>
    <xf numFmtId="164" fontId="0" fillId="0" borderId="0" xfId="0" applyFont="true" applyBorder="false" applyAlignment="false" applyProtection="false">
      <alignment horizontal="general" vertical="bottom" textRotation="0" wrapText="false" indent="0" shrinkToFit="false"/>
      <protection locked="true" hidden="false"/>
    </xf>
    <xf numFmtId="164" fontId="38" fillId="7" borderId="37" xfId="0" applyFont="true" applyBorder="true" applyAlignment="true" applyProtection="true">
      <alignment horizontal="general" vertical="bottom" textRotation="0" wrapText="true" indent="0" shrinkToFit="false"/>
      <protection locked="false" hidden="false"/>
    </xf>
    <xf numFmtId="181" fontId="38" fillId="7" borderId="37" xfId="0" applyFont="true" applyBorder="true" applyAlignment="true" applyProtection="true">
      <alignment horizontal="left" vertical="bottom" textRotation="0" wrapText="true" indent="0" shrinkToFit="false"/>
      <protection locked="true" hidden="false"/>
    </xf>
    <xf numFmtId="164" fontId="0" fillId="0" borderId="0" xfId="0" applyFont="true" applyBorder="false" applyAlignment="false" applyProtection="true">
      <alignment horizontal="general" vertical="bottom" textRotation="0" wrapText="false" indent="0" shrinkToFit="false"/>
      <protection locked="true" hidden="false"/>
    </xf>
    <xf numFmtId="182" fontId="22" fillId="0" borderId="0" xfId="0" applyFont="true" applyBorder="false" applyAlignment="false" applyProtection="true">
      <alignment horizontal="general" vertical="bottom" textRotation="0" wrapText="false" indent="0" shrinkToFit="false"/>
      <protection locked="true" hidden="true"/>
    </xf>
    <xf numFmtId="173" fontId="38" fillId="7" borderId="37" xfId="0" applyFont="true" applyBorder="true" applyAlignment="true" applyProtection="true">
      <alignment horizontal="left" vertical="bottom" textRotation="0" wrapText="true" indent="0" shrinkToFit="false"/>
      <protection locked="true" hidden="false"/>
    </xf>
    <xf numFmtId="183" fontId="22" fillId="0" borderId="0" xfId="0" applyFont="true" applyBorder="false" applyAlignment="false" applyProtection="true">
      <alignment horizontal="general" vertical="bottom" textRotation="0" wrapText="false" indent="0" shrinkToFit="false"/>
      <protection locked="true" hidden="true"/>
    </xf>
    <xf numFmtId="164" fontId="37" fillId="19" borderId="44" xfId="0" applyFont="true" applyBorder="true" applyAlignment="true" applyProtection="true">
      <alignment horizontal="left" vertical="center" textRotation="0" wrapText="true" indent="0" shrinkToFit="false"/>
      <protection locked="true" hidden="false"/>
    </xf>
    <xf numFmtId="173" fontId="37" fillId="0" borderId="0" xfId="0" applyFont="true" applyBorder="true" applyAlignment="true" applyProtection="true">
      <alignment horizontal="left" vertical="bottom" textRotation="0" wrapText="true" indent="0" shrinkToFit="false"/>
      <protection locked="true" hidden="true"/>
    </xf>
    <xf numFmtId="164" fontId="10" fillId="20" borderId="1" xfId="0" applyFont="true" applyBorder="true" applyAlignment="true" applyProtection="true">
      <alignment horizontal="right" vertical="center" textRotation="0" wrapText="false" indent="0" shrinkToFit="false"/>
      <protection locked="true" hidden="false"/>
    </xf>
    <xf numFmtId="173" fontId="10" fillId="20" borderId="1" xfId="0" applyFont="true" applyBorder="true" applyAlignment="true" applyProtection="true">
      <alignment horizontal="left" vertical="center" textRotation="0" wrapText="false" indent="0" shrinkToFit="false"/>
      <protection locked="true" hidden="false"/>
    </xf>
    <xf numFmtId="164" fontId="4" fillId="19" borderId="43" xfId="0" applyFont="true" applyBorder="true" applyAlignment="true" applyProtection="true">
      <alignment horizontal="center" vertical="center" textRotation="0" wrapText="false" indent="0" shrinkToFit="false"/>
      <protection locked="true" hidden="false"/>
    </xf>
    <xf numFmtId="164" fontId="10" fillId="21" borderId="1" xfId="0" applyFont="tru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general" vertical="bottom" textRotation="0" wrapText="true" indent="0" shrinkToFit="false"/>
      <protection locked="true" hidden="true"/>
    </xf>
    <xf numFmtId="164" fontId="0" fillId="0" borderId="1" xfId="0" applyFont="false" applyBorder="true" applyAlignment="false" applyProtection="true">
      <alignment horizontal="general" vertical="bottom" textRotation="0" wrapText="false" indent="0" shrinkToFit="false"/>
      <protection locked="false" hidden="false"/>
    </xf>
    <xf numFmtId="173" fontId="0" fillId="0" borderId="1" xfId="0" applyFont="false" applyBorder="true" applyAlignment="false" applyProtection="true">
      <alignment horizontal="general" vertical="bottom" textRotation="0" wrapText="false" indent="0" shrinkToFit="false"/>
      <protection locked="true" hidden="true"/>
    </xf>
    <xf numFmtId="164" fontId="0" fillId="0" borderId="1" xfId="0" applyFont="true" applyBorder="true" applyAlignment="true" applyProtection="true">
      <alignment horizontal="general" vertical="bottom" textRotation="0" wrapText="false" indent="0" shrinkToFit="false"/>
      <protection locked="true" hidden="tru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tributos" xfId="20"/>
    <cellStyle name="Atributos_Vacio" xfId="21"/>
    <cellStyle name="Comma 2" xfId="22"/>
    <cellStyle name="Normal 2" xfId="23"/>
    <cellStyle name="Normal 2 3" xfId="24"/>
    <cellStyle name="Normal 3 2" xfId="25"/>
    <cellStyle name="Normal 3 2 3" xfId="26"/>
    <cellStyle name="Percent 2" xfId="27"/>
    <cellStyle name="Result" xfId="28"/>
    <cellStyle name="Resultado" xfId="29"/>
    <cellStyle name="Resultado2" xfId="30"/>
    <cellStyle name="Titulos" xfId="31"/>
    <cellStyle name="Título" xfId="32"/>
    <cellStyle name="Título1" xfId="33"/>
    <cellStyle name="Valores" xfId="34"/>
    <cellStyle name="Valores_Calculados" xfId="35"/>
    <cellStyle name="Valores_Vacio" xfId="36"/>
  </cellStyles>
  <dxfs count="1">
    <dxf>
      <font>
        <name val="Calibri"/>
        <charset val="1"/>
        <family val="2"/>
        <b val="1"/>
        <color rgb="FFFFFFFF"/>
        <sz val="11"/>
      </font>
      <fill>
        <patternFill>
          <bgColor rgb="FFFFFFFF"/>
        </patternFill>
      </fill>
      <border diagonalUp="false" diagonalDown="false">
        <left/>
        <right/>
        <top/>
        <bottom/>
        <diagonal/>
      </border>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A6A6A6"/>
      <rgbColor rgb="FF993366"/>
      <rgbColor rgb="FFF2F2F2"/>
      <rgbColor rgb="FFE6E6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DDDDDD"/>
      <rgbColor rgb="FFEEECE1"/>
      <rgbColor rgb="FFFFFF99"/>
      <rgbColor rgb="FFB4C7DC"/>
      <rgbColor rgb="FFB2B2B2"/>
      <rgbColor rgb="FFB3B3B3"/>
      <rgbColor rgb="FFCCCCCC"/>
      <rgbColor rgb="FF2E75B6"/>
      <rgbColor rgb="FF33CCCC"/>
      <rgbColor rgb="FF99CC00"/>
      <rgbColor rgb="FFFFCC00"/>
      <rgbColor rgb="FFFF9900"/>
      <rgbColor rgb="FFFF6600"/>
      <rgbColor rgb="FF666666"/>
      <rgbColor rgb="FF999999"/>
      <rgbColor rgb="FF003366"/>
      <rgbColor rgb="FF339966"/>
      <rgbColor rgb="FF004569"/>
      <rgbColor rgb="FF333300"/>
      <rgbColor rgb="FFC9211E"/>
      <rgbColor rgb="FF993366"/>
      <rgbColor rgb="FF004586"/>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twoCell">
    <xdr:from>
      <xdr:col>0</xdr:col>
      <xdr:colOff>486000</xdr:colOff>
      <xdr:row>34</xdr:row>
      <xdr:rowOff>120240</xdr:rowOff>
    </xdr:from>
    <xdr:to>
      <xdr:col>3</xdr:col>
      <xdr:colOff>215640</xdr:colOff>
      <xdr:row>39</xdr:row>
      <xdr:rowOff>9720</xdr:rowOff>
    </xdr:to>
    <xdr:sp>
      <xdr:nvSpPr>
        <xdr:cNvPr id="0" name="CustomShape 1"/>
        <xdr:cNvSpPr/>
      </xdr:nvSpPr>
      <xdr:spPr>
        <a:xfrm>
          <a:off x="486000" y="12261960"/>
          <a:ext cx="7952040" cy="892800"/>
        </a:xfrm>
        <a:prstGeom prst="rect">
          <a:avLst/>
        </a:prstGeom>
        <a:solidFill>
          <a:srgbClr val="ffffff"/>
        </a:solidFill>
        <a:ln w="9360">
          <a:noFill/>
        </a:ln>
      </xdr:spPr>
      <xdr:style>
        <a:lnRef idx="0"/>
        <a:fillRef idx="0"/>
        <a:effectRef idx="0"/>
        <a:fontRef idx="minor"/>
      </xdr:style>
      <xdr:txBody>
        <a:bodyPr lIns="90000" rIns="90000" tIns="45000" bIns="45000">
          <a:noAutofit/>
        </a:bodyPr>
        <a:p>
          <a:pPr algn="ctr">
            <a:lnSpc>
              <a:spcPct val="100000"/>
            </a:lnSpc>
          </a:pPr>
          <a:r>
            <a:rPr b="1" lang="es-MX" sz="2400" spc="-1" strike="noStrike">
              <a:solidFill>
                <a:srgbClr val="000000"/>
              </a:solidFill>
              <a:latin typeface="Arial"/>
            </a:rPr>
            <a:t>Instrucciones de Estimación de Plan de Trabajo de Pruebas</a:t>
          </a:r>
          <a:endParaRPr b="0" lang="es-MX" sz="2400" spc="-1" strike="noStrike">
            <a:latin typeface="Times New Roman"/>
          </a:endParaRPr>
        </a:p>
      </xdr:txBody>
    </xdr:sp>
    <xdr:clientData/>
  </xdr:twoCellAnchor>
  <xdr:twoCellAnchor editAs="twoCell">
    <xdr:from>
      <xdr:col>0</xdr:col>
      <xdr:colOff>317880</xdr:colOff>
      <xdr:row>3</xdr:row>
      <xdr:rowOff>28080</xdr:rowOff>
    </xdr:from>
    <xdr:to>
      <xdr:col>3</xdr:col>
      <xdr:colOff>47520</xdr:colOff>
      <xdr:row>4</xdr:row>
      <xdr:rowOff>135360</xdr:rowOff>
    </xdr:to>
    <xdr:sp>
      <xdr:nvSpPr>
        <xdr:cNvPr id="1" name="CustomShape 1"/>
        <xdr:cNvSpPr/>
      </xdr:nvSpPr>
      <xdr:spPr>
        <a:xfrm>
          <a:off x="317880" y="916920"/>
          <a:ext cx="7952040" cy="307800"/>
        </a:xfrm>
        <a:prstGeom prst="rect">
          <a:avLst/>
        </a:prstGeom>
        <a:solidFill>
          <a:srgbClr val="ffffff"/>
        </a:solidFill>
        <a:ln w="9360">
          <a:noFill/>
        </a:ln>
      </xdr:spPr>
      <xdr:style>
        <a:lnRef idx="0"/>
        <a:fillRef idx="0"/>
        <a:effectRef idx="0"/>
        <a:fontRef idx="minor"/>
      </xdr:style>
      <xdr:txBody>
        <a:bodyPr lIns="90000" rIns="90000" tIns="45000" bIns="45000">
          <a:noAutofit/>
        </a:bodyPr>
        <a:p>
          <a:pPr algn="ctr">
            <a:lnSpc>
              <a:spcPct val="100000"/>
            </a:lnSpc>
          </a:pPr>
          <a:r>
            <a:rPr b="1" lang="es-MX" sz="2400" spc="-1" strike="noStrike">
              <a:solidFill>
                <a:srgbClr val="000000"/>
              </a:solidFill>
              <a:latin typeface="Arial"/>
            </a:rPr>
            <a:t>Instrucciones de Requerimientos</a:t>
          </a:r>
          <a:endParaRPr b="0" lang="es-MX" sz="2400" spc="-1" strike="noStrike">
            <a:latin typeface="Times New Roman"/>
          </a:endParaRPr>
        </a:p>
      </xdr:txBody>
    </xdr:sp>
    <xdr:clientData/>
  </xdr:twoCellAnchor>
  <xdr:twoCellAnchor editAs="twoCell">
    <xdr:from>
      <xdr:col>0</xdr:col>
      <xdr:colOff>148680</xdr:colOff>
      <xdr:row>12</xdr:row>
      <xdr:rowOff>196920</xdr:rowOff>
    </xdr:from>
    <xdr:to>
      <xdr:col>2</xdr:col>
      <xdr:colOff>5799240</xdr:colOff>
      <xdr:row>15</xdr:row>
      <xdr:rowOff>130320</xdr:rowOff>
    </xdr:to>
    <xdr:sp>
      <xdr:nvSpPr>
        <xdr:cNvPr id="2" name="CustomShape 1"/>
        <xdr:cNvSpPr/>
      </xdr:nvSpPr>
      <xdr:spPr>
        <a:xfrm>
          <a:off x="148680" y="3971160"/>
          <a:ext cx="7954920" cy="535320"/>
        </a:xfrm>
        <a:prstGeom prst="rect">
          <a:avLst/>
        </a:prstGeom>
        <a:solidFill>
          <a:srgbClr val="ffffff"/>
        </a:solidFill>
        <a:ln w="9360">
          <a:noFill/>
        </a:ln>
      </xdr:spPr>
      <xdr:style>
        <a:lnRef idx="0"/>
        <a:fillRef idx="0"/>
        <a:effectRef idx="0"/>
        <a:fontRef idx="minor"/>
      </xdr:style>
      <xdr:txBody>
        <a:bodyPr lIns="90000" rIns="90000" tIns="45000" bIns="45000">
          <a:noAutofit/>
        </a:bodyPr>
        <a:p>
          <a:pPr algn="ctr">
            <a:lnSpc>
              <a:spcPct val="100000"/>
            </a:lnSpc>
          </a:pPr>
          <a:r>
            <a:rPr b="1" lang="es-MX" sz="2400" spc="-1" strike="noStrike">
              <a:solidFill>
                <a:srgbClr val="000000"/>
              </a:solidFill>
              <a:latin typeface="Arial"/>
            </a:rPr>
            <a:t>Instrucciones de Configuración</a:t>
          </a:r>
          <a:endParaRPr b="0" lang="es-MX" sz="2400" spc="-1" strike="noStrike">
            <a:latin typeface="Times New Roman"/>
          </a:endParaRPr>
        </a:p>
      </xdr:txBody>
    </xdr:sp>
    <xdr:clientData/>
  </xdr:twoCellAnchor>
  <xdr:twoCellAnchor editAs="twoCell">
    <xdr:from>
      <xdr:col>0</xdr:col>
      <xdr:colOff>446400</xdr:colOff>
      <xdr:row>87</xdr:row>
      <xdr:rowOff>271080</xdr:rowOff>
    </xdr:from>
    <xdr:to>
      <xdr:col>3</xdr:col>
      <xdr:colOff>176040</xdr:colOff>
      <xdr:row>90</xdr:row>
      <xdr:rowOff>149400</xdr:rowOff>
    </xdr:to>
    <xdr:sp>
      <xdr:nvSpPr>
        <xdr:cNvPr id="3" name="CustomShape 1"/>
        <xdr:cNvSpPr/>
      </xdr:nvSpPr>
      <xdr:spPr>
        <a:xfrm>
          <a:off x="446400" y="30669120"/>
          <a:ext cx="7952040" cy="743760"/>
        </a:xfrm>
        <a:prstGeom prst="rect">
          <a:avLst/>
        </a:prstGeom>
        <a:solidFill>
          <a:srgbClr val="ffffff"/>
        </a:solidFill>
        <a:ln w="9360">
          <a:noFill/>
        </a:ln>
      </xdr:spPr>
      <xdr:style>
        <a:lnRef idx="0"/>
        <a:fillRef idx="0"/>
        <a:effectRef idx="0"/>
        <a:fontRef idx="minor"/>
      </xdr:style>
      <xdr:txBody>
        <a:bodyPr lIns="90000" rIns="90000" tIns="45000" bIns="45000">
          <a:noAutofit/>
        </a:bodyPr>
        <a:p>
          <a:pPr algn="ctr">
            <a:lnSpc>
              <a:spcPct val="100000"/>
            </a:lnSpc>
          </a:pPr>
          <a:r>
            <a:rPr b="1" lang="es-MX" sz="2400" spc="-1" strike="noStrike">
              <a:solidFill>
                <a:srgbClr val="000000"/>
              </a:solidFill>
              <a:latin typeface="Arial"/>
            </a:rPr>
            <a:t>Instrucciones del Plan de Trabajo</a:t>
          </a:r>
          <a:endParaRPr b="0" lang="es-MX" sz="2400" spc="-1" strike="noStrike">
            <a:latin typeface="Times New Roman"/>
          </a:endParaRPr>
        </a:p>
      </xdr:txBody>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221760</xdr:colOff>
      <xdr:row>1</xdr:row>
      <xdr:rowOff>146520</xdr:rowOff>
    </xdr:from>
    <xdr:to>
      <xdr:col>6</xdr:col>
      <xdr:colOff>684720</xdr:colOff>
      <xdr:row>3</xdr:row>
      <xdr:rowOff>175680</xdr:rowOff>
    </xdr:to>
    <xdr:sp>
      <xdr:nvSpPr>
        <xdr:cNvPr id="4" name="CustomShape 1"/>
        <xdr:cNvSpPr/>
      </xdr:nvSpPr>
      <xdr:spPr>
        <a:xfrm>
          <a:off x="3989520" y="347040"/>
          <a:ext cx="2246040" cy="430560"/>
        </a:xfrm>
        <a:prstGeom prst="rect">
          <a:avLst/>
        </a:prstGeom>
        <a:noFill/>
        <a:ln w="0">
          <a:noFill/>
        </a:ln>
      </xdr:spPr>
      <xdr:style>
        <a:lnRef idx="0"/>
        <a:fillRef idx="0"/>
        <a:effectRef idx="0"/>
        <a:fontRef idx="minor"/>
      </xdr:style>
      <xdr:txBody>
        <a:bodyPr wrap="none" lIns="90000" rIns="90000" tIns="45000" bIns="45000">
          <a:spAutoFit/>
        </a:bodyPr>
        <a:p>
          <a:pPr>
            <a:lnSpc>
              <a:spcPct val="100000"/>
            </a:lnSpc>
          </a:pPr>
          <a:r>
            <a:rPr b="1" lang="es-MX" sz="2400" spc="-1" strike="noStrike">
              <a:solidFill>
                <a:srgbClr val="000000"/>
              </a:solidFill>
              <a:latin typeface="Arial"/>
            </a:rPr>
            <a:t>Configuración</a:t>
          </a:r>
          <a:endParaRPr b="0" lang="es-MX" sz="2400" spc="-1" strike="noStrike">
            <a:latin typeface="Times New Roman"/>
          </a:endParaRPr>
        </a:p>
      </xdr:txBody>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twoCell">
    <xdr:from>
      <xdr:col>4</xdr:col>
      <xdr:colOff>221760</xdr:colOff>
      <xdr:row>1</xdr:row>
      <xdr:rowOff>146520</xdr:rowOff>
    </xdr:from>
    <xdr:to>
      <xdr:col>6</xdr:col>
      <xdr:colOff>684720</xdr:colOff>
      <xdr:row>3</xdr:row>
      <xdr:rowOff>175680</xdr:rowOff>
    </xdr:to>
    <xdr:sp>
      <xdr:nvSpPr>
        <xdr:cNvPr id="5" name="CustomShape 1"/>
        <xdr:cNvSpPr/>
      </xdr:nvSpPr>
      <xdr:spPr>
        <a:xfrm>
          <a:off x="3989520" y="347040"/>
          <a:ext cx="2246040" cy="430560"/>
        </a:xfrm>
        <a:prstGeom prst="rect">
          <a:avLst/>
        </a:prstGeom>
        <a:noFill/>
        <a:ln w="0">
          <a:noFill/>
        </a:ln>
      </xdr:spPr>
      <xdr:style>
        <a:lnRef idx="0"/>
        <a:fillRef idx="0"/>
        <a:effectRef idx="0"/>
        <a:fontRef idx="minor"/>
      </xdr:style>
      <xdr:txBody>
        <a:bodyPr wrap="none" lIns="90000" rIns="90000" tIns="45000" bIns="45000">
          <a:spAutoFit/>
        </a:bodyPr>
        <a:p>
          <a:pPr>
            <a:lnSpc>
              <a:spcPct val="100000"/>
            </a:lnSpc>
          </a:pPr>
          <a:r>
            <a:rPr b="1" lang="es-MX" sz="2400" spc="-1" strike="noStrike">
              <a:solidFill>
                <a:srgbClr val="000000"/>
              </a:solidFill>
              <a:latin typeface="Arial"/>
            </a:rPr>
            <a:t>Configuración</a:t>
          </a:r>
          <a:endParaRPr b="0" lang="es-MX" sz="2400" spc="-1" strike="noStrike">
            <a:latin typeface="Times New Roman"/>
          </a:endParaRPr>
        </a:p>
      </xdr:txBody>
    </xdr:sp>
    <xdr:clientData/>
  </xdr:twoCellAnchor>
</xdr:wsDr>
</file>

<file path=xl/drawings/drawing4.xml><?xml version="1.0" encoding="utf-8"?>
<xdr:wsDr xmlns:xdr="http://schemas.openxmlformats.org/drawingml/2006/spreadsheetDrawing" xmlns:a="http://schemas.openxmlformats.org/drawingml/2006/main" xmlns:r="http://schemas.openxmlformats.org/officeDocument/2006/relationships">
  <xdr:twoCellAnchor editAs="twoCell">
    <xdr:from>
      <xdr:col>1</xdr:col>
      <xdr:colOff>2033640</xdr:colOff>
      <xdr:row>1</xdr:row>
      <xdr:rowOff>167040</xdr:rowOff>
    </xdr:from>
    <xdr:to>
      <xdr:col>7</xdr:col>
      <xdr:colOff>113400</xdr:colOff>
      <xdr:row>3</xdr:row>
      <xdr:rowOff>139680</xdr:rowOff>
    </xdr:to>
    <xdr:sp>
      <xdr:nvSpPr>
        <xdr:cNvPr id="6" name="CustomShape 1"/>
        <xdr:cNvSpPr/>
      </xdr:nvSpPr>
      <xdr:spPr>
        <a:xfrm>
          <a:off x="2336400" y="367560"/>
          <a:ext cx="5293440" cy="374040"/>
        </a:xfrm>
        <a:prstGeom prst="rect">
          <a:avLst/>
        </a:prstGeom>
        <a:noFill/>
        <a:ln w="0">
          <a:noFill/>
        </a:ln>
      </xdr:spPr>
      <xdr:style>
        <a:lnRef idx="0"/>
        <a:fillRef idx="0"/>
        <a:effectRef idx="0"/>
        <a:fontRef idx="minor"/>
      </xdr:style>
      <xdr:txBody>
        <a:bodyPr wrap="none" lIns="90000" rIns="90000" tIns="45000" bIns="45000">
          <a:spAutoFit/>
        </a:bodyPr>
        <a:p>
          <a:pPr>
            <a:lnSpc>
              <a:spcPct val="100000"/>
            </a:lnSpc>
          </a:pPr>
          <a:r>
            <a:rPr b="1" lang="es-MX" sz="2000" spc="-1" strike="noStrike">
              <a:solidFill>
                <a:srgbClr val="000000"/>
              </a:solidFill>
              <a:latin typeface="Arial"/>
            </a:rPr>
            <a:t>Estimación de Plan de Trabajo de Pruebas</a:t>
          </a:r>
          <a:endParaRPr b="0" lang="es-MX" sz="2000" spc="-1" strike="noStrike">
            <a:latin typeface="Times New Roman"/>
          </a:endParaRPr>
        </a:p>
      </xdr:txBody>
    </xdr:sp>
    <xdr:clientData/>
  </xdr:twoCellAnchor>
</xdr:wsDr>
</file>

<file path=xl/tables/table1.xml><?xml version="1.0" encoding="utf-8"?>
<table xmlns="http://schemas.openxmlformats.org/spreadsheetml/2006/main" id="1" name="Areas" displayName="Areas" ref="C8:C11" headerRowCount="1" totalsRowCount="0" totalsRowShown="0">
  <tableColumns count="1">
    <tableColumn id="1" name="Tienda"/>
  </tableColumns>
</table>
</file>

<file path=xl/tables/table2.xml><?xml version="1.0" encoding="utf-8"?>
<table xmlns="http://schemas.openxmlformats.org/spreadsheetml/2006/main" id="2" name="TamañoProyecto" displayName="TamañoProyecto" ref="B8:B11" headerRowCount="1" totalsRowCount="0" totalsRowShown="0">
  <tableColumns count="1">
    <tableColumn id="1" name="Grande"/>
  </tableColumns>
</tabl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2.xml"/><Relationship Id="rId3" Type="http://schemas.openxmlformats.org/officeDocument/2006/relationships/vmlDrawing" Target="../drawings/vmlDrawing1.vml"/><Relationship Id="rId4" Type="http://schemas.openxmlformats.org/officeDocument/2006/relationships/table" Target="../tables/table1.xml"/><Relationship Id="rId5" Type="http://schemas.openxmlformats.org/officeDocument/2006/relationships/table" Target="../tables/table2.xml"/>
</Relationships>
</file>

<file path=xl/worksheets/_rels/sheet4.xml.rels><?xml version="1.0" encoding="UTF-8"?>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3.xml"/><Relationship Id="rId3" Type="http://schemas.openxmlformats.org/officeDocument/2006/relationships/vmlDrawing" Target="../drawings/vmlDrawing2.vml"/>
</Relationships>
</file>

<file path=xl/worksheets/_rels/sheet5.xml.rels><?xml version="1.0" encoding="UTF-8"?>
<Relationships xmlns="http://schemas.openxmlformats.org/package/2006/relationships"><Relationship Id="rId1" Type="http://schemas.openxmlformats.org/officeDocument/2006/relationships/drawing" Target="../drawings/drawing4.xml"/>
</Relationships>
</file>

<file path=xl/worksheets/_rels/sheet6.xml.rels><?xml version="1.0" encoding="UTF-8"?>
<Relationships xmlns="http://schemas.openxmlformats.org/package/2006/relationships"><Relationship Id="rId1" Type="http://schemas.openxmlformats.org/officeDocument/2006/relationships/comments" Target="../comments6.xml"/><Relationship Id="rId2" Type="http://schemas.openxmlformats.org/officeDocument/2006/relationships/vmlDrawing" Target="../drawings/vmlDrawing3.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L99"/>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C19" activeCellId="0" sqref="C19"/>
    </sheetView>
  </sheetViews>
  <sheetFormatPr defaultColWidth="11.55078125" defaultRowHeight="15.8" zeroHeight="false" outlineLevelRow="0" outlineLevelCol="0"/>
  <cols>
    <col collapsed="false" customWidth="true" hidden="false" outlineLevel="0" max="1" min="1" style="1" width="9.47"/>
    <col collapsed="false" customWidth="true" hidden="false" outlineLevel="0" max="2" min="2" style="1" width="23.18"/>
    <col collapsed="false" customWidth="true" hidden="false" outlineLevel="0" max="3" min="3" style="1" width="83.87"/>
    <col collapsed="false" customWidth="false" hidden="false" outlineLevel="0" max="4" min="4" style="1" width="11.52"/>
    <col collapsed="false" customWidth="true" hidden="false" outlineLevel="0" max="5" min="5" style="1" width="18.05"/>
    <col collapsed="false" customWidth="true" hidden="false" outlineLevel="0" max="6" min="6" style="1" width="25.06"/>
    <col collapsed="false" customWidth="false" hidden="false" outlineLevel="0" max="64" min="7" style="1" width="11.52"/>
  </cols>
  <sheetData>
    <row r="1" customFormat="false" ht="29.85" hidden="false" customHeight="true" outlineLevel="0" collapsed="false">
      <c r="L1" s="2" t="s">
        <v>0</v>
      </c>
    </row>
    <row r="2" customFormat="false" ht="16.05" hidden="false" customHeight="true" outlineLevel="0" collapsed="false">
      <c r="L2" s="2" t="s">
        <v>1</v>
      </c>
    </row>
    <row r="3" customFormat="false" ht="24.1" hidden="false" customHeight="true" outlineLevel="0" collapsed="false">
      <c r="L3" s="2" t="s">
        <v>2</v>
      </c>
    </row>
    <row r="4" customFormat="false" ht="15.8" hidden="false" customHeight="true" outlineLevel="0" collapsed="false">
      <c r="E4" s="3" t="s">
        <v>3</v>
      </c>
      <c r="F4" s="3"/>
      <c r="L4" s="0"/>
    </row>
    <row r="5" customFormat="false" ht="15.8" hidden="false" customHeight="false" outlineLevel="0" collapsed="false">
      <c r="E5" s="3"/>
      <c r="F5" s="3"/>
      <c r="L5" s="0"/>
    </row>
    <row r="6" customFormat="false" ht="15.8" hidden="false" customHeight="false" outlineLevel="0" collapsed="false">
      <c r="E6" s="3"/>
      <c r="F6" s="3"/>
    </row>
    <row r="7" customFormat="false" ht="15.8" hidden="false" customHeight="false" outlineLevel="0" collapsed="false">
      <c r="E7" s="3"/>
      <c r="F7" s="3"/>
    </row>
    <row r="8" customFormat="false" ht="17" hidden="false" customHeight="false" outlineLevel="0" collapsed="false">
      <c r="B8" s="4" t="s">
        <v>4</v>
      </c>
      <c r="C8" s="4" t="s">
        <v>5</v>
      </c>
    </row>
    <row r="9" customFormat="false" ht="15.8" hidden="false" customHeight="false" outlineLevel="0" collapsed="false">
      <c r="B9" s="5" t="s">
        <v>6</v>
      </c>
      <c r="C9" s="6" t="s">
        <v>7</v>
      </c>
    </row>
    <row r="10" customFormat="false" ht="73.6" hidden="false" customHeight="true" outlineLevel="0" collapsed="false">
      <c r="B10" s="5" t="s">
        <v>8</v>
      </c>
      <c r="C10" s="6" t="s">
        <v>9</v>
      </c>
    </row>
    <row r="11" customFormat="false" ht="28.8" hidden="false" customHeight="true" outlineLevel="0" collapsed="false">
      <c r="B11" s="5" t="s">
        <v>10</v>
      </c>
      <c r="C11" s="6" t="s">
        <v>11</v>
      </c>
    </row>
    <row r="12" customFormat="false" ht="28.8" hidden="false" customHeight="true" outlineLevel="0" collapsed="false">
      <c r="B12" s="5" t="s">
        <v>12</v>
      </c>
      <c r="C12" s="6" t="s">
        <v>13</v>
      </c>
    </row>
    <row r="17" customFormat="false" ht="17" hidden="false" customHeight="false" outlineLevel="0" collapsed="false">
      <c r="B17" s="4" t="s">
        <v>4</v>
      </c>
      <c r="C17" s="4" t="s">
        <v>5</v>
      </c>
    </row>
    <row r="18" customFormat="false" ht="15.8" hidden="false" customHeight="false" outlineLevel="0" collapsed="false">
      <c r="B18" s="5" t="s">
        <v>14</v>
      </c>
      <c r="C18" s="6" t="s">
        <v>15</v>
      </c>
    </row>
    <row r="19" customFormat="false" ht="106.6" hidden="false" customHeight="false" outlineLevel="0" collapsed="false">
      <c r="B19" s="5" t="s">
        <v>16</v>
      </c>
      <c r="C19" s="6" t="s">
        <v>17</v>
      </c>
    </row>
    <row r="20" customFormat="false" ht="27.7" hidden="false" customHeight="false" outlineLevel="0" collapsed="false">
      <c r="B20" s="7" t="s">
        <v>18</v>
      </c>
      <c r="C20" s="6" t="s">
        <v>19</v>
      </c>
    </row>
    <row r="23" customFormat="false" ht="17" hidden="false" customHeight="false" outlineLevel="0" collapsed="false">
      <c r="B23" s="4" t="s">
        <v>20</v>
      </c>
      <c r="C23" s="4" t="s">
        <v>5</v>
      </c>
    </row>
    <row r="24" customFormat="false" ht="17" hidden="false" customHeight="true" outlineLevel="0" collapsed="false">
      <c r="B24" s="4" t="s">
        <v>21</v>
      </c>
      <c r="C24" s="4"/>
    </row>
    <row r="25" customFormat="false" ht="15.8" hidden="false" customHeight="false" outlineLevel="0" collapsed="false">
      <c r="B25" s="8" t="n">
        <v>1</v>
      </c>
      <c r="C25" s="6" t="s">
        <v>22</v>
      </c>
    </row>
    <row r="26" customFormat="false" ht="49.35" hidden="false" customHeight="false" outlineLevel="0" collapsed="false">
      <c r="B26" s="8" t="n">
        <v>2</v>
      </c>
      <c r="C26" s="6" t="s">
        <v>23</v>
      </c>
    </row>
    <row r="27" customFormat="false" ht="19.35" hidden="false" customHeight="true" outlineLevel="0" collapsed="false">
      <c r="B27" s="9" t="s">
        <v>24</v>
      </c>
      <c r="C27" s="9"/>
    </row>
    <row r="28" customFormat="false" ht="37.95" hidden="false" customHeight="false" outlineLevel="0" collapsed="false">
      <c r="B28" s="8" t="n">
        <v>1</v>
      </c>
      <c r="C28" s="6" t="s">
        <v>25</v>
      </c>
    </row>
    <row r="29" customFormat="false" ht="19.35" hidden="false" customHeight="true" outlineLevel="0" collapsed="false">
      <c r="B29" s="9" t="s">
        <v>26</v>
      </c>
      <c r="C29" s="9"/>
    </row>
    <row r="30" customFormat="false" ht="37.95" hidden="false" customHeight="false" outlineLevel="0" collapsed="false">
      <c r="B30" s="8" t="n">
        <v>1</v>
      </c>
      <c r="C30" s="6" t="s">
        <v>27</v>
      </c>
    </row>
    <row r="31" customFormat="false" ht="19.35" hidden="false" customHeight="true" outlineLevel="0" collapsed="false">
      <c r="B31" s="9" t="s">
        <v>28</v>
      </c>
      <c r="C31" s="9"/>
    </row>
    <row r="32" customFormat="false" ht="72.25" hidden="false" customHeight="false" outlineLevel="0" collapsed="false">
      <c r="B32" s="8" t="n">
        <v>1</v>
      </c>
      <c r="C32" s="6" t="s">
        <v>29</v>
      </c>
    </row>
    <row r="33" customFormat="false" ht="19.35" hidden="false" customHeight="true" outlineLevel="0" collapsed="false">
      <c r="B33" s="9" t="s">
        <v>30</v>
      </c>
      <c r="C33" s="9"/>
    </row>
    <row r="34" customFormat="false" ht="72.25" hidden="false" customHeight="false" outlineLevel="0" collapsed="false">
      <c r="B34" s="8" t="n">
        <v>1</v>
      </c>
      <c r="C34" s="6" t="s">
        <v>31</v>
      </c>
    </row>
    <row r="41" customFormat="false" ht="17" hidden="false" customHeight="false" outlineLevel="0" collapsed="false">
      <c r="B41" s="4" t="s">
        <v>4</v>
      </c>
      <c r="C41" s="4" t="s">
        <v>5</v>
      </c>
    </row>
    <row r="42" customFormat="false" ht="28.8" hidden="false" customHeight="true" outlineLevel="0" collapsed="false">
      <c r="B42" s="5" t="s">
        <v>14</v>
      </c>
      <c r="C42" s="6" t="s">
        <v>32</v>
      </c>
    </row>
    <row r="43" customFormat="false" ht="28.8" hidden="false" customHeight="true" outlineLevel="0" collapsed="false">
      <c r="B43" s="5" t="s">
        <v>33</v>
      </c>
      <c r="C43" s="6" t="s">
        <v>34</v>
      </c>
    </row>
    <row r="44" customFormat="false" ht="28.8" hidden="false" customHeight="true" outlineLevel="0" collapsed="false">
      <c r="B44" s="5" t="s">
        <v>35</v>
      </c>
      <c r="C44" s="6" t="s">
        <v>36</v>
      </c>
    </row>
    <row r="45" customFormat="false" ht="28.8" hidden="false" customHeight="true" outlineLevel="0" collapsed="false">
      <c r="B45" s="5" t="s">
        <v>37</v>
      </c>
      <c r="C45" s="6" t="s">
        <v>38</v>
      </c>
    </row>
    <row r="46" customFormat="false" ht="28.8" hidden="false" customHeight="true" outlineLevel="0" collapsed="false">
      <c r="B46" s="5" t="s">
        <v>39</v>
      </c>
      <c r="C46" s="6" t="s">
        <v>40</v>
      </c>
    </row>
    <row r="47" customFormat="false" ht="45.6" hidden="false" customHeight="true" outlineLevel="0" collapsed="false">
      <c r="B47" s="5" t="s">
        <v>41</v>
      </c>
      <c r="C47" s="6" t="s">
        <v>42</v>
      </c>
    </row>
    <row r="48" customFormat="false" ht="32.8" hidden="false" customHeight="true" outlineLevel="0" collapsed="false">
      <c r="B48" s="5" t="s">
        <v>43</v>
      </c>
      <c r="C48" s="6" t="s">
        <v>44</v>
      </c>
    </row>
    <row r="49" customFormat="false" ht="28.8" hidden="false" customHeight="true" outlineLevel="0" collapsed="false">
      <c r="B49" s="5" t="s">
        <v>45</v>
      </c>
      <c r="C49" s="6" t="s">
        <v>46</v>
      </c>
    </row>
    <row r="50" customFormat="false" ht="72.25" hidden="false" customHeight="false" outlineLevel="0" collapsed="false">
      <c r="B50" s="5" t="s">
        <v>47</v>
      </c>
      <c r="C50" s="6" t="s">
        <v>48</v>
      </c>
    </row>
    <row r="51" customFormat="false" ht="21.6" hidden="false" customHeight="true" outlineLevel="0" collapsed="false">
      <c r="B51" s="4" t="s">
        <v>49</v>
      </c>
      <c r="C51" s="4"/>
    </row>
    <row r="52" customFormat="false" ht="28.8" hidden="false" customHeight="true" outlineLevel="0" collapsed="false">
      <c r="B52" s="5" t="s">
        <v>50</v>
      </c>
      <c r="C52" s="6" t="s">
        <v>51</v>
      </c>
    </row>
    <row r="53" customFormat="false" ht="28.8" hidden="false" customHeight="true" outlineLevel="0" collapsed="false">
      <c r="B53" s="5" t="s">
        <v>24</v>
      </c>
      <c r="C53" s="6" t="s">
        <v>52</v>
      </c>
    </row>
    <row r="54" customFormat="false" ht="28.8" hidden="false" customHeight="true" outlineLevel="0" collapsed="false">
      <c r="B54" s="5" t="s">
        <v>53</v>
      </c>
      <c r="C54" s="6" t="s">
        <v>54</v>
      </c>
    </row>
    <row r="55" customFormat="false" ht="21.6" hidden="false" customHeight="true" outlineLevel="0" collapsed="false">
      <c r="B55" s="4" t="s">
        <v>55</v>
      </c>
      <c r="C55" s="4"/>
    </row>
    <row r="56" customFormat="false" ht="14.4" hidden="false" customHeight="true" outlineLevel="0" collapsed="false">
      <c r="B56" s="4" t="s">
        <v>56</v>
      </c>
      <c r="C56" s="4"/>
    </row>
    <row r="57" customFormat="false" ht="28.8" hidden="false" customHeight="true" outlineLevel="0" collapsed="false">
      <c r="B57" s="5" t="s">
        <v>50</v>
      </c>
      <c r="C57" s="6" t="s">
        <v>57</v>
      </c>
    </row>
    <row r="58" customFormat="false" ht="28.8" hidden="false" customHeight="true" outlineLevel="0" collapsed="false">
      <c r="B58" s="5" t="s">
        <v>58</v>
      </c>
      <c r="C58" s="6" t="s">
        <v>59</v>
      </c>
    </row>
    <row r="59" customFormat="false" ht="28.8" hidden="false" customHeight="true" outlineLevel="0" collapsed="false">
      <c r="B59" s="5" t="s">
        <v>60</v>
      </c>
      <c r="C59" s="6" t="s">
        <v>61</v>
      </c>
    </row>
    <row r="60" customFormat="false" ht="21.6" hidden="false" customHeight="true" outlineLevel="0" collapsed="false">
      <c r="B60" s="4" t="s">
        <v>62</v>
      </c>
      <c r="C60" s="4"/>
    </row>
    <row r="61" customFormat="false" ht="28.8" hidden="false" customHeight="true" outlineLevel="0" collapsed="false">
      <c r="B61" s="5" t="s">
        <v>63</v>
      </c>
      <c r="C61" s="6" t="s">
        <v>64</v>
      </c>
    </row>
    <row r="62" customFormat="false" ht="17" hidden="false" customHeight="true" outlineLevel="0" collapsed="false">
      <c r="B62" s="4" t="s">
        <v>65</v>
      </c>
      <c r="C62" s="4"/>
      <c r="E62" s="10"/>
      <c r="F62" s="11"/>
    </row>
    <row r="63" customFormat="false" ht="26.5" hidden="false" customHeight="false" outlineLevel="0" collapsed="false">
      <c r="B63" s="5" t="s">
        <v>66</v>
      </c>
      <c r="C63" s="12" t="s">
        <v>67</v>
      </c>
      <c r="E63" s="10"/>
      <c r="F63" s="11"/>
    </row>
    <row r="64" customFormat="false" ht="17" hidden="false" customHeight="true" outlineLevel="0" collapsed="false">
      <c r="B64" s="4" t="s">
        <v>68</v>
      </c>
      <c r="C64" s="4"/>
      <c r="E64" s="10"/>
      <c r="F64" s="11"/>
    </row>
    <row r="65" customFormat="false" ht="37.95" hidden="false" customHeight="false" outlineLevel="0" collapsed="false">
      <c r="B65" s="5" t="s">
        <v>69</v>
      </c>
      <c r="C65" s="12" t="s">
        <v>70</v>
      </c>
      <c r="E65" s="10"/>
      <c r="F65" s="11"/>
    </row>
    <row r="66" customFormat="false" ht="14.4" hidden="false" customHeight="true" outlineLevel="0" collapsed="false">
      <c r="B66" s="4" t="s">
        <v>71</v>
      </c>
      <c r="C66" s="4"/>
    </row>
    <row r="67" customFormat="false" ht="26.5" hidden="false" customHeight="true" outlineLevel="0" collapsed="false">
      <c r="B67" s="13" t="s">
        <v>72</v>
      </c>
      <c r="C67" s="13"/>
    </row>
    <row r="68" customFormat="false" ht="28.8" hidden="false" customHeight="true" outlineLevel="0" collapsed="false">
      <c r="B68" s="5" t="s">
        <v>73</v>
      </c>
      <c r="C68" s="6" t="s">
        <v>74</v>
      </c>
    </row>
    <row r="69" customFormat="false" ht="28.8" hidden="false" customHeight="true" outlineLevel="0" collapsed="false">
      <c r="B69" s="5" t="s">
        <v>75</v>
      </c>
      <c r="C69" s="6" t="s">
        <v>76</v>
      </c>
    </row>
    <row r="70" customFormat="false" ht="49.35" hidden="false" customHeight="false" outlineLevel="0" collapsed="false">
      <c r="B70" s="5" t="s">
        <v>77</v>
      </c>
      <c r="C70" s="6" t="s">
        <v>78</v>
      </c>
    </row>
    <row r="71" customFormat="false" ht="28.8" hidden="false" customHeight="true" outlineLevel="0" collapsed="false">
      <c r="B71" s="5" t="s">
        <v>79</v>
      </c>
      <c r="C71" s="6" t="s">
        <v>80</v>
      </c>
    </row>
    <row r="72" customFormat="false" ht="28.8" hidden="false" customHeight="true" outlineLevel="0" collapsed="false">
      <c r="B72" s="5" t="s">
        <v>81</v>
      </c>
      <c r="C72" s="6" t="s">
        <v>82</v>
      </c>
    </row>
    <row r="73" customFormat="false" ht="37.95" hidden="false" customHeight="false" outlineLevel="0" collapsed="false">
      <c r="B73" s="5" t="s">
        <v>83</v>
      </c>
      <c r="C73" s="6" t="s">
        <v>84</v>
      </c>
    </row>
    <row r="74" customFormat="false" ht="28.8" hidden="false" customHeight="true" outlineLevel="0" collapsed="false">
      <c r="B74" s="5" t="s">
        <v>85</v>
      </c>
      <c r="C74" s="6" t="s">
        <v>86</v>
      </c>
    </row>
    <row r="75" customFormat="false" ht="17" hidden="false" customHeight="true" outlineLevel="0" collapsed="false">
      <c r="B75" s="4" t="s">
        <v>87</v>
      </c>
      <c r="C75" s="4"/>
    </row>
    <row r="76" customFormat="false" ht="28.8" hidden="false" customHeight="true" outlineLevel="0" collapsed="false">
      <c r="B76" s="5" t="s">
        <v>88</v>
      </c>
      <c r="C76" s="6" t="s">
        <v>89</v>
      </c>
    </row>
    <row r="77" customFormat="false" ht="28.8" hidden="false" customHeight="true" outlineLevel="0" collapsed="false">
      <c r="B77" s="5" t="s">
        <v>90</v>
      </c>
      <c r="C77" s="6" t="s">
        <v>91</v>
      </c>
    </row>
    <row r="78" customFormat="false" ht="28.8" hidden="false" customHeight="true" outlineLevel="0" collapsed="false">
      <c r="B78" s="5" t="s">
        <v>92</v>
      </c>
      <c r="C78" s="6" t="s">
        <v>93</v>
      </c>
    </row>
    <row r="79" customFormat="false" ht="28.8" hidden="false" customHeight="true" outlineLevel="0" collapsed="false">
      <c r="B79" s="5" t="s">
        <v>81</v>
      </c>
      <c r="C79" s="6" t="s">
        <v>94</v>
      </c>
    </row>
    <row r="80" customFormat="false" ht="28.8" hidden="false" customHeight="true" outlineLevel="0" collapsed="false">
      <c r="B80" s="5" t="s">
        <v>95</v>
      </c>
      <c r="C80" s="12" t="s">
        <v>96</v>
      </c>
    </row>
    <row r="81" customFormat="false" ht="17" hidden="false" customHeight="true" outlineLevel="0" collapsed="false">
      <c r="B81" s="4" t="s">
        <v>97</v>
      </c>
      <c r="C81" s="4"/>
      <c r="E81" s="0"/>
      <c r="F81" s="0"/>
    </row>
    <row r="82" customFormat="false" ht="28.8" hidden="false" customHeight="true" outlineLevel="0" collapsed="false">
      <c r="B82" s="5" t="s">
        <v>98</v>
      </c>
      <c r="C82" s="12" t="s">
        <v>99</v>
      </c>
      <c r="E82" s="0"/>
      <c r="F82" s="0"/>
    </row>
    <row r="83" customFormat="false" ht="28.8" hidden="false" customHeight="true" outlineLevel="0" collapsed="false">
      <c r="B83" s="5" t="s">
        <v>100</v>
      </c>
      <c r="C83" s="12" t="s">
        <v>101</v>
      </c>
      <c r="E83" s="0"/>
      <c r="F83" s="0"/>
    </row>
    <row r="84" customFormat="false" ht="28.8" hidden="false" customHeight="true" outlineLevel="0" collapsed="false">
      <c r="B84" s="5" t="s">
        <v>102</v>
      </c>
      <c r="C84" s="12" t="s">
        <v>103</v>
      </c>
      <c r="E84" s="0"/>
      <c r="F84" s="0"/>
    </row>
    <row r="85" customFormat="false" ht="28.8" hidden="false" customHeight="true" outlineLevel="0" collapsed="false">
      <c r="B85" s="5" t="s">
        <v>104</v>
      </c>
      <c r="C85" s="12" t="s">
        <v>105</v>
      </c>
      <c r="E85" s="0"/>
      <c r="F85" s="0"/>
    </row>
    <row r="86" customFormat="false" ht="28.8" hidden="false" customHeight="true" outlineLevel="0" collapsed="false">
      <c r="B86" s="5" t="s">
        <v>106</v>
      </c>
      <c r="C86" s="12" t="s">
        <v>107</v>
      </c>
      <c r="E86" s="0"/>
      <c r="F86" s="0"/>
    </row>
    <row r="87" customFormat="false" ht="28.8" hidden="false" customHeight="true" outlineLevel="0" collapsed="false">
      <c r="B87" s="5" t="s">
        <v>108</v>
      </c>
      <c r="C87" s="12" t="s">
        <v>109</v>
      </c>
      <c r="E87" s="0"/>
      <c r="F87" s="0"/>
    </row>
    <row r="88" customFormat="false" ht="36.55" hidden="false" customHeight="true" outlineLevel="0" collapsed="false">
      <c r="B88" s="5" t="s">
        <v>110</v>
      </c>
      <c r="C88" s="6" t="s">
        <v>111</v>
      </c>
      <c r="E88" s="0"/>
      <c r="F88" s="0"/>
    </row>
    <row r="89" customFormat="false" ht="15.8" hidden="false" customHeight="true" outlineLevel="0" collapsed="false">
      <c r="E89" s="10"/>
      <c r="F89" s="11"/>
    </row>
    <row r="90" customFormat="false" ht="15.8" hidden="false" customHeight="false" outlineLevel="0" collapsed="false">
      <c r="E90" s="10"/>
      <c r="F90" s="14"/>
    </row>
    <row r="94" customFormat="false" ht="17" hidden="false" customHeight="false" outlineLevel="0" collapsed="false">
      <c r="B94" s="4" t="s">
        <v>4</v>
      </c>
      <c r="C94" s="4" t="s">
        <v>5</v>
      </c>
    </row>
    <row r="95" customFormat="false" ht="15.8" hidden="false" customHeight="false" outlineLevel="0" collapsed="false">
      <c r="B95" s="5" t="s">
        <v>112</v>
      </c>
      <c r="C95" s="6" t="s">
        <v>113</v>
      </c>
    </row>
    <row r="96" customFormat="false" ht="49.35" hidden="false" customHeight="false" outlineLevel="0" collapsed="false">
      <c r="B96" s="5" t="s">
        <v>114</v>
      </c>
      <c r="C96" s="12" t="s">
        <v>115</v>
      </c>
    </row>
    <row r="97" customFormat="false" ht="17" hidden="false" customHeight="true" outlineLevel="0" collapsed="false">
      <c r="B97" s="4" t="s">
        <v>116</v>
      </c>
      <c r="C97" s="4"/>
    </row>
    <row r="98" customFormat="false" ht="15.8" hidden="false" customHeight="false" outlineLevel="0" collapsed="false">
      <c r="B98" s="5" t="s">
        <v>117</v>
      </c>
      <c r="C98" s="12" t="s">
        <v>118</v>
      </c>
    </row>
    <row r="99" customFormat="false" ht="26.5" hidden="false" customHeight="false" outlineLevel="0" collapsed="false">
      <c r="B99" s="5" t="s">
        <v>119</v>
      </c>
      <c r="C99" s="12" t="s">
        <v>120</v>
      </c>
    </row>
  </sheetData>
  <mergeCells count="17">
    <mergeCell ref="E4:F7"/>
    <mergeCell ref="B24:C24"/>
    <mergeCell ref="B27:C27"/>
    <mergeCell ref="B29:C29"/>
    <mergeCell ref="B31:C31"/>
    <mergeCell ref="B33:C33"/>
    <mergeCell ref="B51:C51"/>
    <mergeCell ref="B55:C55"/>
    <mergeCell ref="B56:C56"/>
    <mergeCell ref="B60:C60"/>
    <mergeCell ref="B62:C62"/>
    <mergeCell ref="B64:C64"/>
    <mergeCell ref="B66:C66"/>
    <mergeCell ref="B67:C67"/>
    <mergeCell ref="B75:C75"/>
    <mergeCell ref="B81:C81"/>
    <mergeCell ref="B97:C97"/>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&amp;C&amp;"Arial,Normal"&amp;10&amp;A</oddHeader>
    <oddFooter>&amp;C&amp;"Arial,Normal"&amp;10Page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BL2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6" activeCellId="0" sqref="A16"/>
    </sheetView>
  </sheetViews>
  <sheetFormatPr defaultColWidth="11.55078125" defaultRowHeight="15.8" zeroHeight="false" outlineLevelRow="0" outlineLevelCol="0"/>
  <cols>
    <col collapsed="false" customWidth="false" hidden="false" outlineLevel="0" max="1" min="1" style="15" width="11.52"/>
    <col collapsed="false" customWidth="true" hidden="false" outlineLevel="0" max="2" min="2" style="15" width="48.62"/>
    <col collapsed="false" customWidth="true" hidden="false" outlineLevel="0" max="3" min="3" style="15" width="21.5"/>
    <col collapsed="false" customWidth="true" hidden="false" outlineLevel="0" max="4" min="4" style="15" width="26"/>
    <col collapsed="false" customWidth="false" hidden="false" outlineLevel="0" max="64" min="5" style="15" width="11.52"/>
  </cols>
  <sheetData>
    <row r="1" customFormat="false" ht="15.8" hidden="false" customHeight="false" outlineLevel="0" collapsed="false">
      <c r="L1" s="16" t="s">
        <v>2</v>
      </c>
    </row>
    <row r="2" customFormat="false" ht="27.2" hidden="false" customHeight="true" outlineLevel="0" collapsed="false">
      <c r="L2" s="16" t="s">
        <v>1</v>
      </c>
    </row>
    <row r="3" customFormat="false" ht="25.45" hidden="false" customHeight="true" outlineLevel="0" collapsed="false">
      <c r="L3" s="16" t="s">
        <v>0</v>
      </c>
    </row>
    <row r="5" customFormat="false" ht="26.45" hidden="false" customHeight="false" outlineLevel="0" collapsed="false">
      <c r="B5" s="17" t="s">
        <v>6</v>
      </c>
      <c r="C5" s="17"/>
    </row>
    <row r="7" customFormat="false" ht="26.45" hidden="false" customHeight="false" outlineLevel="0" collapsed="false">
      <c r="B7" s="18" t="s">
        <v>121</v>
      </c>
      <c r="C7" s="18"/>
    </row>
    <row r="8" customFormat="false" ht="15.8" hidden="false" customHeight="false" outlineLevel="0" collapsed="false">
      <c r="B8" s="19" t="s">
        <v>122</v>
      </c>
      <c r="C8" s="19" t="s">
        <v>123</v>
      </c>
      <c r="D8" s="0"/>
      <c r="BL8" s="0"/>
    </row>
    <row r="9" customFormat="false" ht="15.8" hidden="false" customHeight="false" outlineLevel="0" collapsed="false">
      <c r="B9" s="20" t="s">
        <v>124</v>
      </c>
      <c r="C9" s="20" t="s">
        <v>2</v>
      </c>
      <c r="BL9" s="0"/>
    </row>
    <row r="10" customFormat="false" ht="15.8" hidden="false" customHeight="false" outlineLevel="0" collapsed="false">
      <c r="B10" s="20" t="s">
        <v>125</v>
      </c>
      <c r="C10" s="20" t="s">
        <v>0</v>
      </c>
      <c r="BL10" s="0"/>
    </row>
    <row r="11" customFormat="false" ht="15.8" hidden="false" customHeight="false" outlineLevel="0" collapsed="false">
      <c r="B11" s="20" t="s">
        <v>126</v>
      </c>
      <c r="C11" s="20" t="s">
        <v>2</v>
      </c>
      <c r="BL11" s="0"/>
    </row>
    <row r="12" customFormat="false" ht="15.8" hidden="false" customHeight="false" outlineLevel="0" collapsed="false">
      <c r="B12" s="20" t="s">
        <v>127</v>
      </c>
      <c r="C12" s="20" t="s">
        <v>1</v>
      </c>
      <c r="BL12" s="0"/>
    </row>
    <row r="13" customFormat="false" ht="15.8" hidden="false" customHeight="false" outlineLevel="0" collapsed="false">
      <c r="B13" s="20" t="s">
        <v>128</v>
      </c>
      <c r="C13" s="20" t="s">
        <v>2</v>
      </c>
      <c r="BL13" s="0"/>
    </row>
    <row r="14" customFormat="false" ht="15.8" hidden="false" customHeight="false" outlineLevel="0" collapsed="false">
      <c r="B14" s="20" t="s">
        <v>129</v>
      </c>
      <c r="C14" s="20" t="s">
        <v>0</v>
      </c>
      <c r="BL14" s="0"/>
    </row>
    <row r="15" customFormat="false" ht="15.8" hidden="false" customHeight="false" outlineLevel="0" collapsed="false">
      <c r="B15" s="20" t="s">
        <v>129</v>
      </c>
      <c r="C15" s="20" t="s">
        <v>0</v>
      </c>
      <c r="BL15" s="0"/>
    </row>
    <row r="16" customFormat="false" ht="15.8" hidden="false" customHeight="false" outlineLevel="0" collapsed="false">
      <c r="B16" s="20" t="s">
        <v>129</v>
      </c>
      <c r="C16" s="20" t="s">
        <v>0</v>
      </c>
      <c r="BL16" s="0"/>
    </row>
    <row r="17" customFormat="false" ht="15.8" hidden="false" customHeight="false" outlineLevel="0" collapsed="false">
      <c r="B17" s="20" t="s">
        <v>127</v>
      </c>
      <c r="C17" s="20" t="s">
        <v>1</v>
      </c>
      <c r="BL17" s="0"/>
    </row>
    <row r="18" customFormat="false" ht="15.8" hidden="false" customHeight="false" outlineLevel="0" collapsed="false">
      <c r="B18" s="20"/>
      <c r="C18" s="20"/>
      <c r="BL18" s="0"/>
    </row>
    <row r="19" customFormat="false" ht="15.8" hidden="false" customHeight="false" outlineLevel="0" collapsed="false">
      <c r="B19" s="20"/>
      <c r="C19" s="21"/>
      <c r="BL19" s="0"/>
    </row>
    <row r="20" customFormat="false" ht="15.8" hidden="false" customHeight="false" outlineLevel="0" collapsed="false">
      <c r="B20" s="22"/>
      <c r="C20" s="20"/>
      <c r="BL20" s="0"/>
    </row>
    <row r="21" customFormat="false" ht="15.8" hidden="false" customHeight="false" outlineLevel="0" collapsed="false">
      <c r="B21" s="22"/>
      <c r="C21" s="20"/>
      <c r="BL21" s="0"/>
    </row>
    <row r="22" customFormat="false" ht="15.8" hidden="false" customHeight="false" outlineLevel="0" collapsed="false">
      <c r="B22" s="22"/>
      <c r="C22" s="20"/>
      <c r="BL22" s="0"/>
    </row>
    <row r="24" customFormat="false" ht="15.8" hidden="false" customHeight="false" outlineLevel="0" collapsed="false">
      <c r="B24" s="23" t="s">
        <v>130</v>
      </c>
      <c r="C24" s="24" t="n">
        <f aca="false">COUNTIF(C9:C22,"Difícil")</f>
        <v>3</v>
      </c>
    </row>
    <row r="25" customFormat="false" ht="15.8" hidden="false" customHeight="false" outlineLevel="0" collapsed="false">
      <c r="B25" s="23" t="s">
        <v>131</v>
      </c>
      <c r="C25" s="24" t="n">
        <f aca="false">COUNTIF(C9:C22,"Intermedio")</f>
        <v>2</v>
      </c>
    </row>
    <row r="26" customFormat="false" ht="15.8" hidden="false" customHeight="false" outlineLevel="0" collapsed="false">
      <c r="B26" s="23" t="s">
        <v>132</v>
      </c>
      <c r="C26" s="24" t="n">
        <f aca="false">COUNTIF(C9:C22,"Fácil")</f>
        <v>4</v>
      </c>
    </row>
  </sheetData>
  <mergeCells count="2">
    <mergeCell ref="B5:C5"/>
    <mergeCell ref="B7:C7"/>
  </mergeCells>
  <dataValidations count="2">
    <dataValidation allowBlank="true" operator="equal" showDropDown="false" showErrorMessage="true" showInputMessage="false" sqref="C9:C18 C20:C22" type="list">
      <formula1>Instrucciones!$L$1:$L$3</formula1>
      <formula2>0</formula2>
    </dataValidation>
    <dataValidation allowBlank="true" operator="equal" showDropDown="false" showErrorMessage="true" showInputMessage="false" sqref="C19" type="list">
      <formula1>Instrucciones!$L$1:$L$3</formula1>
      <formula2>0</formula2>
    </dataValidation>
  </dataValidation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&amp;C&amp;"Arial,Normal"&amp;10&amp;A</oddHeader>
    <oddFooter>&amp;C&amp;"Arial,Normal"&amp;10Page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7:L58"/>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1.55078125" defaultRowHeight="15.8" zeroHeight="false" outlineLevelRow="0" outlineLevelCol="0"/>
  <cols>
    <col collapsed="false" customWidth="true" hidden="false" outlineLevel="0" max="1" min="1" style="25" width="8.73"/>
    <col collapsed="false" customWidth="true" hidden="false" outlineLevel="0" max="2" min="2" style="25" width="15.96"/>
    <col collapsed="false" customWidth="true" hidden="false" outlineLevel="0" max="3" min="3" style="25" width="17.41"/>
    <col collapsed="false" customWidth="true" hidden="false" outlineLevel="0" max="4" min="4" style="25" width="11.3"/>
    <col collapsed="false" customWidth="true" hidden="false" outlineLevel="0" max="5" min="5" style="25" width="12.7"/>
    <col collapsed="false" customWidth="true" hidden="false" outlineLevel="0" max="6" min="6" style="25" width="12.57"/>
    <col collapsed="false" customWidth="true" hidden="false" outlineLevel="0" max="7" min="7" style="25" width="18.42"/>
    <col collapsed="false" customWidth="true" hidden="false" outlineLevel="0" max="8" min="8" style="25" width="13.43"/>
    <col collapsed="false" customWidth="true" hidden="false" outlineLevel="0" max="9" min="9" style="25" width="19.04"/>
    <col collapsed="false" customWidth="true" hidden="false" outlineLevel="0" max="10" min="10" style="25" width="10.99"/>
    <col collapsed="false" customWidth="true" hidden="false" outlineLevel="0" max="11" min="11" style="25" width="8.73"/>
    <col collapsed="false" customWidth="true" hidden="false" outlineLevel="0" max="12" min="12" style="25" width="30.57"/>
    <col collapsed="false" customWidth="true" hidden="false" outlineLevel="0" max="64" min="13" style="25" width="8.73"/>
  </cols>
  <sheetData>
    <row r="7" customFormat="false" ht="37.95" hidden="false" customHeight="false" outlineLevel="0" collapsed="false">
      <c r="B7" s="26" t="s">
        <v>133</v>
      </c>
      <c r="C7" s="27" t="s">
        <v>14</v>
      </c>
      <c r="D7" s="27" t="s">
        <v>134</v>
      </c>
      <c r="E7" s="27" t="s">
        <v>45</v>
      </c>
      <c r="F7" s="27" t="s">
        <v>135</v>
      </c>
      <c r="G7" s="27" t="s">
        <v>136</v>
      </c>
      <c r="H7" s="27" t="s">
        <v>73</v>
      </c>
      <c r="I7" s="28" t="s">
        <v>47</v>
      </c>
    </row>
    <row r="8" customFormat="false" ht="15.8" hidden="false" customHeight="false" outlineLevel="0" collapsed="false">
      <c r="B8" s="29" t="s">
        <v>137</v>
      </c>
      <c r="C8" s="30" t="s">
        <v>138</v>
      </c>
      <c r="D8" s="31" t="n">
        <v>0.3</v>
      </c>
      <c r="E8" s="32" t="n">
        <v>1</v>
      </c>
      <c r="F8" s="33" t="n">
        <v>1</v>
      </c>
      <c r="G8" s="33" t="s">
        <v>2</v>
      </c>
      <c r="H8" s="32" t="s">
        <v>139</v>
      </c>
      <c r="I8" s="34" t="s">
        <v>140</v>
      </c>
    </row>
    <row r="9" customFormat="false" ht="15.8" hidden="false" customHeight="false" outlineLevel="0" collapsed="false">
      <c r="B9" s="29" t="s">
        <v>141</v>
      </c>
      <c r="C9" s="35"/>
      <c r="D9" s="35"/>
      <c r="E9" s="32" t="n">
        <v>2</v>
      </c>
      <c r="F9" s="36" t="n">
        <v>0.8</v>
      </c>
      <c r="G9" s="33" t="s">
        <v>1</v>
      </c>
      <c r="H9" s="32" t="s">
        <v>142</v>
      </c>
      <c r="I9" s="34" t="s">
        <v>143</v>
      </c>
    </row>
    <row r="10" customFormat="false" ht="15.8" hidden="false" customHeight="false" outlineLevel="0" collapsed="false">
      <c r="B10" s="29" t="s">
        <v>144</v>
      </c>
      <c r="C10" s="35"/>
      <c r="D10" s="35"/>
      <c r="E10" s="32" t="n">
        <v>3</v>
      </c>
      <c r="F10" s="36" t="n">
        <v>0.5</v>
      </c>
      <c r="G10" s="33" t="s">
        <v>0</v>
      </c>
      <c r="H10" s="32" t="s">
        <v>145</v>
      </c>
      <c r="I10" s="34" t="s">
        <v>146</v>
      </c>
    </row>
    <row r="11" customFormat="false" ht="15.8" hidden="false" customHeight="false" outlineLevel="0" collapsed="false">
      <c r="B11" s="37"/>
      <c r="C11" s="35"/>
      <c r="D11" s="35"/>
      <c r="E11" s="38"/>
      <c r="F11" s="38"/>
      <c r="G11" s="38"/>
      <c r="H11" s="35"/>
      <c r="I11" s="39"/>
    </row>
    <row r="12" customFormat="false" ht="15.8" hidden="false" customHeight="false" outlineLevel="0" collapsed="false">
      <c r="B12" s="37"/>
      <c r="C12" s="35"/>
      <c r="D12" s="35"/>
      <c r="E12" s="38"/>
      <c r="F12" s="38"/>
      <c r="G12" s="38"/>
      <c r="H12" s="35"/>
      <c r="I12" s="39"/>
    </row>
    <row r="13" customFormat="false" ht="15.8" hidden="false" customHeight="false" outlineLevel="0" collapsed="false">
      <c r="B13" s="37"/>
      <c r="C13" s="35"/>
      <c r="D13" s="35"/>
      <c r="E13" s="38"/>
      <c r="F13" s="38"/>
      <c r="G13" s="38"/>
      <c r="H13" s="35"/>
      <c r="I13" s="39"/>
    </row>
    <row r="14" customFormat="false" ht="15.8" hidden="false" customHeight="false" outlineLevel="0" collapsed="false">
      <c r="B14" s="40"/>
      <c r="C14" s="35"/>
      <c r="D14" s="41"/>
      <c r="E14" s="42"/>
      <c r="F14" s="42"/>
      <c r="G14" s="42"/>
      <c r="H14" s="41"/>
      <c r="I14" s="43"/>
    </row>
    <row r="15" customFormat="false" ht="15.8" hidden="false" customHeight="false" outlineLevel="0" collapsed="false">
      <c r="B15" s="44"/>
      <c r="C15" s="44"/>
      <c r="D15" s="44"/>
      <c r="E15" s="45"/>
      <c r="F15" s="45"/>
      <c r="G15" s="46"/>
    </row>
    <row r="17" customFormat="false" ht="15.8" hidden="false" customHeight="false" outlineLevel="0" collapsed="false">
      <c r="B17" s="47" t="s">
        <v>147</v>
      </c>
      <c r="C17" s="47"/>
      <c r="D17" s="47"/>
      <c r="E17" s="47"/>
      <c r="F17" s="47"/>
      <c r="G17" s="47"/>
      <c r="H17" s="47"/>
      <c r="I17" s="47"/>
      <c r="J17" s="47"/>
      <c r="K17" s="47"/>
    </row>
    <row r="18" customFormat="false" ht="15.8" hidden="false" customHeight="false" outlineLevel="0" collapsed="false">
      <c r="B18" s="47"/>
      <c r="C18" s="47"/>
      <c r="D18" s="47"/>
      <c r="E18" s="47"/>
      <c r="F18" s="47"/>
      <c r="G18" s="47"/>
      <c r="H18" s="47"/>
      <c r="I18" s="47"/>
      <c r="J18" s="47"/>
      <c r="K18" s="47"/>
    </row>
    <row r="19" customFormat="false" ht="15.8" hidden="false" customHeight="false" outlineLevel="0" collapsed="false">
      <c r="B19" s="48" t="s">
        <v>148</v>
      </c>
      <c r="C19" s="48"/>
      <c r="D19" s="48"/>
      <c r="E19" s="48"/>
      <c r="F19" s="48"/>
      <c r="G19" s="48"/>
      <c r="H19" s="48"/>
      <c r="I19" s="48"/>
      <c r="J19" s="48"/>
      <c r="K19" s="48"/>
    </row>
    <row r="20" customFormat="false" ht="15.8" hidden="false" customHeight="false" outlineLevel="0" collapsed="false">
      <c r="B20" s="49" t="s">
        <v>14</v>
      </c>
      <c r="C20" s="50" t="s">
        <v>137</v>
      </c>
      <c r="D20" s="50"/>
      <c r="E20" s="50"/>
      <c r="F20" s="50" t="s">
        <v>141</v>
      </c>
      <c r="G20" s="50"/>
      <c r="H20" s="50"/>
      <c r="I20" s="51" t="s">
        <v>144</v>
      </c>
      <c r="J20" s="51"/>
      <c r="K20" s="51"/>
    </row>
    <row r="21" customFormat="false" ht="15.8" hidden="false" customHeight="false" outlineLevel="0" collapsed="false">
      <c r="B21" s="49"/>
      <c r="C21" s="52" t="s">
        <v>2</v>
      </c>
      <c r="D21" s="52" t="s">
        <v>1</v>
      </c>
      <c r="E21" s="52" t="s">
        <v>0</v>
      </c>
      <c r="F21" s="52" t="s">
        <v>2</v>
      </c>
      <c r="G21" s="52" t="s">
        <v>1</v>
      </c>
      <c r="H21" s="52" t="s">
        <v>0</v>
      </c>
      <c r="I21" s="52" t="s">
        <v>2</v>
      </c>
      <c r="J21" s="52" t="s">
        <v>1</v>
      </c>
      <c r="K21" s="53" t="s">
        <v>0</v>
      </c>
      <c r="L21" s="54"/>
    </row>
    <row r="22" customFormat="false" ht="15.8" hidden="false" customHeight="false" outlineLevel="0" collapsed="false">
      <c r="B22" s="55" t="str">
        <f aca="false">$C$8</f>
        <v>Tienda</v>
      </c>
      <c r="C22" s="56" t="n">
        <v>15</v>
      </c>
      <c r="D22" s="56" t="n">
        <v>10</v>
      </c>
      <c r="E22" s="56" t="n">
        <v>5</v>
      </c>
      <c r="F22" s="56" t="n">
        <v>7</v>
      </c>
      <c r="G22" s="56" t="n">
        <v>3</v>
      </c>
      <c r="H22" s="56" t="n">
        <v>1</v>
      </c>
      <c r="I22" s="56" t="n">
        <v>5</v>
      </c>
      <c r="J22" s="56" t="n">
        <v>3</v>
      </c>
      <c r="K22" s="57" t="n">
        <v>1</v>
      </c>
      <c r="L22" s="58"/>
    </row>
    <row r="24" customFormat="false" ht="15.8" hidden="false" customHeight="false" outlineLevel="0" collapsed="false">
      <c r="B24" s="47" t="s">
        <v>24</v>
      </c>
      <c r="C24" s="47"/>
      <c r="D24" s="47"/>
      <c r="E24" s="47"/>
      <c r="F24" s="47"/>
      <c r="G24" s="47"/>
      <c r="H24" s="47"/>
      <c r="I24" s="47"/>
      <c r="J24" s="47"/>
      <c r="K24" s="47"/>
    </row>
    <row r="25" customFormat="false" ht="15.8" hidden="false" customHeight="false" outlineLevel="0" collapsed="false">
      <c r="B25" s="47"/>
      <c r="C25" s="47"/>
      <c r="D25" s="47"/>
      <c r="E25" s="47"/>
      <c r="F25" s="47"/>
      <c r="G25" s="47"/>
      <c r="H25" s="47"/>
      <c r="I25" s="47"/>
      <c r="J25" s="47"/>
      <c r="K25" s="47"/>
    </row>
    <row r="26" customFormat="false" ht="15.8" hidden="false" customHeight="false" outlineLevel="0" collapsed="false">
      <c r="B26" s="48" t="s">
        <v>148</v>
      </c>
      <c r="C26" s="48"/>
      <c r="D26" s="48"/>
      <c r="E26" s="48"/>
      <c r="F26" s="48"/>
      <c r="G26" s="48"/>
      <c r="H26" s="48"/>
      <c r="I26" s="48"/>
      <c r="J26" s="48"/>
      <c r="K26" s="48"/>
    </row>
    <row r="27" customFormat="false" ht="15.8" hidden="false" customHeight="false" outlineLevel="0" collapsed="false">
      <c r="B27" s="59" t="s">
        <v>14</v>
      </c>
      <c r="C27" s="50" t="s">
        <v>137</v>
      </c>
      <c r="D27" s="50"/>
      <c r="E27" s="50"/>
      <c r="F27" s="50" t="s">
        <v>141</v>
      </c>
      <c r="G27" s="50"/>
      <c r="H27" s="50"/>
      <c r="I27" s="51" t="s">
        <v>144</v>
      </c>
      <c r="J27" s="51"/>
      <c r="K27" s="51"/>
    </row>
    <row r="28" customFormat="false" ht="15.8" hidden="false" customHeight="false" outlineLevel="0" collapsed="false">
      <c r="B28" s="59"/>
      <c r="C28" s="60" t="s">
        <v>2</v>
      </c>
      <c r="D28" s="60" t="s">
        <v>1</v>
      </c>
      <c r="E28" s="60" t="s">
        <v>0</v>
      </c>
      <c r="F28" s="60" t="s">
        <v>2</v>
      </c>
      <c r="G28" s="60" t="s">
        <v>1</v>
      </c>
      <c r="H28" s="60" t="s">
        <v>0</v>
      </c>
      <c r="I28" s="60" t="s">
        <v>2</v>
      </c>
      <c r="J28" s="60" t="s">
        <v>1</v>
      </c>
      <c r="K28" s="61" t="s">
        <v>0</v>
      </c>
      <c r="L28" s="54"/>
    </row>
    <row r="29" customFormat="false" ht="15.8" hidden="false" customHeight="false" outlineLevel="0" collapsed="false">
      <c r="B29" s="55" t="str">
        <f aca="false">$C$8</f>
        <v>Tienda</v>
      </c>
      <c r="C29" s="56" t="n">
        <v>2</v>
      </c>
      <c r="D29" s="56" t="n">
        <v>0.75</v>
      </c>
      <c r="E29" s="56" t="n">
        <v>0.5</v>
      </c>
      <c r="F29" s="56" t="n">
        <v>2</v>
      </c>
      <c r="G29" s="56" t="n">
        <v>0.75</v>
      </c>
      <c r="H29" s="56" t="n">
        <v>0.5</v>
      </c>
      <c r="I29" s="56" t="n">
        <v>2</v>
      </c>
      <c r="J29" s="56" t="n">
        <v>0.75</v>
      </c>
      <c r="K29" s="57" t="n">
        <v>0.5</v>
      </c>
      <c r="L29" s="62"/>
    </row>
    <row r="31" customFormat="false" ht="15.8" hidden="false" customHeight="false" outlineLevel="0" collapsed="false">
      <c r="B31" s="63" t="s">
        <v>26</v>
      </c>
      <c r="C31" s="63"/>
      <c r="D31" s="63"/>
      <c r="E31" s="63"/>
      <c r="F31" s="63"/>
      <c r="G31" s="63"/>
      <c r="H31" s="63"/>
      <c r="I31" s="63"/>
      <c r="J31" s="63"/>
      <c r="K31" s="63"/>
    </row>
    <row r="32" customFormat="false" ht="15.8" hidden="false" customHeight="false" outlineLevel="0" collapsed="false">
      <c r="B32" s="63"/>
      <c r="C32" s="63"/>
      <c r="D32" s="63"/>
      <c r="E32" s="63"/>
      <c r="F32" s="63"/>
      <c r="G32" s="63"/>
      <c r="H32" s="63"/>
      <c r="I32" s="63"/>
      <c r="J32" s="63"/>
      <c r="K32" s="63"/>
    </row>
    <row r="33" customFormat="false" ht="15.8" hidden="false" customHeight="false" outlineLevel="0" collapsed="false">
      <c r="B33" s="48" t="s">
        <v>148</v>
      </c>
      <c r="C33" s="48"/>
      <c r="D33" s="48"/>
      <c r="E33" s="48"/>
      <c r="F33" s="48"/>
      <c r="G33" s="48"/>
      <c r="H33" s="48"/>
      <c r="I33" s="48"/>
      <c r="J33" s="48"/>
      <c r="K33" s="48"/>
    </row>
    <row r="34" customFormat="false" ht="15.8" hidden="false" customHeight="false" outlineLevel="0" collapsed="false">
      <c r="B34" s="64" t="s">
        <v>14</v>
      </c>
      <c r="C34" s="65" t="s">
        <v>137</v>
      </c>
      <c r="D34" s="65"/>
      <c r="E34" s="65"/>
      <c r="F34" s="65" t="s">
        <v>141</v>
      </c>
      <c r="G34" s="65"/>
      <c r="H34" s="65"/>
      <c r="I34" s="66" t="s">
        <v>144</v>
      </c>
      <c r="J34" s="66"/>
      <c r="K34" s="66"/>
    </row>
    <row r="35" customFormat="false" ht="15.8" hidden="false" customHeight="false" outlineLevel="0" collapsed="false">
      <c r="B35" s="64"/>
      <c r="C35" s="60" t="s">
        <v>2</v>
      </c>
      <c r="D35" s="60" t="s">
        <v>1</v>
      </c>
      <c r="E35" s="60" t="s">
        <v>0</v>
      </c>
      <c r="F35" s="60" t="s">
        <v>2</v>
      </c>
      <c r="G35" s="60" t="s">
        <v>1</v>
      </c>
      <c r="H35" s="60" t="s">
        <v>0</v>
      </c>
      <c r="I35" s="60" t="s">
        <v>2</v>
      </c>
      <c r="J35" s="60" t="s">
        <v>1</v>
      </c>
      <c r="K35" s="67" t="s">
        <v>0</v>
      </c>
      <c r="L35" s="54"/>
    </row>
    <row r="36" customFormat="false" ht="15.8" hidden="false" customHeight="false" outlineLevel="0" collapsed="false">
      <c r="B36" s="55" t="str">
        <f aca="false">$C$8</f>
        <v>Tienda</v>
      </c>
      <c r="C36" s="56" t="n">
        <v>2</v>
      </c>
      <c r="D36" s="56" t="n">
        <v>0.75</v>
      </c>
      <c r="E36" s="56" t="n">
        <v>0.5</v>
      </c>
      <c r="F36" s="56" t="n">
        <v>2</v>
      </c>
      <c r="G36" s="56" t="n">
        <v>0.75</v>
      </c>
      <c r="H36" s="56" t="n">
        <v>0.5</v>
      </c>
      <c r="I36" s="56" t="n">
        <v>2</v>
      </c>
      <c r="J36" s="56" t="n">
        <v>0.75</v>
      </c>
      <c r="K36" s="57" t="n">
        <v>0.5</v>
      </c>
      <c r="L36" s="58"/>
    </row>
    <row r="39" customFormat="false" ht="15.8" hidden="false" customHeight="false" outlineLevel="0" collapsed="false">
      <c r="B39" s="63" t="s">
        <v>149</v>
      </c>
      <c r="C39" s="63"/>
      <c r="D39" s="63"/>
      <c r="E39" s="63"/>
      <c r="F39" s="63"/>
      <c r="G39" s="63"/>
      <c r="H39" s="63"/>
      <c r="I39" s="63"/>
      <c r="J39" s="63"/>
      <c r="K39" s="63"/>
    </row>
    <row r="40" customFormat="false" ht="15.8" hidden="false" customHeight="false" outlineLevel="0" collapsed="false">
      <c r="B40" s="63"/>
      <c r="C40" s="63"/>
      <c r="D40" s="63"/>
      <c r="E40" s="63"/>
      <c r="F40" s="63"/>
      <c r="G40" s="63"/>
      <c r="H40" s="63"/>
      <c r="I40" s="63"/>
      <c r="J40" s="63"/>
      <c r="K40" s="63"/>
    </row>
    <row r="41" customFormat="false" ht="15.8" hidden="false" customHeight="false" outlineLevel="0" collapsed="false">
      <c r="B41" s="68" t="s">
        <v>10</v>
      </c>
      <c r="C41" s="69" t="s">
        <v>5</v>
      </c>
      <c r="D41" s="69"/>
      <c r="E41" s="69"/>
      <c r="F41" s="69"/>
      <c r="G41" s="69"/>
      <c r="H41" s="69"/>
      <c r="I41" s="69"/>
      <c r="J41" s="69"/>
      <c r="K41" s="69"/>
    </row>
    <row r="42" customFormat="false" ht="37.95" hidden="false" customHeight="true" outlineLevel="0" collapsed="false">
      <c r="B42" s="70" t="s">
        <v>0</v>
      </c>
      <c r="C42" s="71" t="s">
        <v>150</v>
      </c>
      <c r="D42" s="71"/>
      <c r="E42" s="71"/>
      <c r="F42" s="71"/>
      <c r="G42" s="71"/>
      <c r="H42" s="71"/>
      <c r="I42" s="71"/>
      <c r="J42" s="71"/>
      <c r="K42" s="71"/>
    </row>
    <row r="43" customFormat="false" ht="37.95" hidden="false" customHeight="true" outlineLevel="0" collapsed="false">
      <c r="B43" s="72" t="s">
        <v>151</v>
      </c>
      <c r="C43" s="73" t="s">
        <v>152</v>
      </c>
      <c r="D43" s="73"/>
      <c r="E43" s="73"/>
      <c r="F43" s="73"/>
      <c r="G43" s="73"/>
      <c r="H43" s="73"/>
      <c r="I43" s="73"/>
      <c r="J43" s="73"/>
      <c r="K43" s="73"/>
    </row>
    <row r="44" customFormat="false" ht="49.35" hidden="false" customHeight="true" outlineLevel="0" collapsed="false">
      <c r="B44" s="74" t="s">
        <v>2</v>
      </c>
      <c r="C44" s="75" t="s">
        <v>153</v>
      </c>
      <c r="D44" s="75"/>
      <c r="E44" s="75"/>
      <c r="F44" s="75"/>
      <c r="G44" s="75"/>
      <c r="H44" s="75"/>
      <c r="I44" s="75"/>
      <c r="J44" s="75"/>
      <c r="K44" s="75"/>
    </row>
    <row r="46" customFormat="false" ht="15.8" hidden="false" customHeight="false" outlineLevel="0" collapsed="false">
      <c r="B46" s="47" t="s">
        <v>28</v>
      </c>
      <c r="C46" s="47"/>
      <c r="D46" s="47"/>
      <c r="E46" s="47"/>
      <c r="F46" s="47"/>
      <c r="G46" s="47"/>
      <c r="H46" s="47"/>
      <c r="I46" s="47"/>
      <c r="J46" s="47"/>
      <c r="K46" s="47"/>
    </row>
    <row r="47" customFormat="false" ht="15.8" hidden="false" customHeight="false" outlineLevel="0" collapsed="false">
      <c r="B47" s="47"/>
      <c r="C47" s="47"/>
      <c r="D47" s="47"/>
      <c r="E47" s="47"/>
      <c r="F47" s="47"/>
      <c r="G47" s="47"/>
      <c r="H47" s="47"/>
      <c r="I47" s="47"/>
      <c r="J47" s="47"/>
      <c r="K47" s="47"/>
    </row>
    <row r="48" customFormat="false" ht="15.8" hidden="false" customHeight="false" outlineLevel="0" collapsed="false">
      <c r="B48" s="76" t="s">
        <v>148</v>
      </c>
      <c r="C48" s="76"/>
      <c r="D48" s="76"/>
      <c r="E48" s="76"/>
      <c r="F48" s="76"/>
      <c r="G48" s="76"/>
      <c r="H48" s="76"/>
      <c r="I48" s="76"/>
      <c r="J48" s="76"/>
      <c r="K48" s="76"/>
    </row>
    <row r="49" customFormat="false" ht="15.8" hidden="false" customHeight="false" outlineLevel="0" collapsed="false">
      <c r="B49" s="77" t="s">
        <v>14</v>
      </c>
      <c r="C49" s="50" t="s">
        <v>137</v>
      </c>
      <c r="D49" s="50"/>
      <c r="E49" s="50"/>
      <c r="F49" s="50" t="s">
        <v>141</v>
      </c>
      <c r="G49" s="50"/>
      <c r="H49" s="50"/>
      <c r="I49" s="50" t="s">
        <v>144</v>
      </c>
      <c r="J49" s="50"/>
      <c r="K49" s="50"/>
    </row>
    <row r="50" customFormat="false" ht="15.8" hidden="false" customHeight="false" outlineLevel="0" collapsed="false">
      <c r="B50" s="77"/>
      <c r="C50" s="60" t="s">
        <v>2</v>
      </c>
      <c r="D50" s="60" t="s">
        <v>1</v>
      </c>
      <c r="E50" s="60" t="s">
        <v>0</v>
      </c>
      <c r="F50" s="60" t="s">
        <v>2</v>
      </c>
      <c r="G50" s="60" t="s">
        <v>1</v>
      </c>
      <c r="H50" s="60" t="s">
        <v>0</v>
      </c>
      <c r="I50" s="60" t="s">
        <v>2</v>
      </c>
      <c r="J50" s="60" t="s">
        <v>1</v>
      </c>
      <c r="K50" s="60" t="s">
        <v>0</v>
      </c>
    </row>
    <row r="51" customFormat="false" ht="15.8" hidden="false" customHeight="false" outlineLevel="0" collapsed="false">
      <c r="B51" s="55" t="str">
        <f aca="false">$C$8</f>
        <v>Tienda</v>
      </c>
      <c r="C51" s="56" t="n">
        <v>16</v>
      </c>
      <c r="D51" s="56" t="n">
        <v>8</v>
      </c>
      <c r="E51" s="56" t="n">
        <v>4</v>
      </c>
      <c r="F51" s="56" t="n">
        <v>13</v>
      </c>
      <c r="G51" s="56" t="n">
        <v>6</v>
      </c>
      <c r="H51" s="56" t="n">
        <v>3</v>
      </c>
      <c r="I51" s="56" t="n">
        <v>8</v>
      </c>
      <c r="J51" s="56" t="n">
        <v>4</v>
      </c>
      <c r="K51" s="57" t="n">
        <v>2</v>
      </c>
    </row>
    <row r="53" customFormat="false" ht="15.8" hidden="false" customHeight="false" outlineLevel="0" collapsed="false">
      <c r="B53" s="63" t="s">
        <v>30</v>
      </c>
      <c r="C53" s="63"/>
      <c r="D53" s="63"/>
      <c r="E53" s="63"/>
      <c r="F53" s="63"/>
      <c r="G53" s="63"/>
      <c r="H53" s="63"/>
      <c r="I53" s="63"/>
      <c r="J53" s="63"/>
      <c r="K53" s="63"/>
    </row>
    <row r="54" customFormat="false" ht="15.8" hidden="false" customHeight="false" outlineLevel="0" collapsed="false">
      <c r="B54" s="63"/>
      <c r="C54" s="63"/>
      <c r="D54" s="63"/>
      <c r="E54" s="63"/>
      <c r="F54" s="63"/>
      <c r="G54" s="63"/>
      <c r="H54" s="63"/>
      <c r="I54" s="63"/>
      <c r="J54" s="63"/>
      <c r="K54" s="63"/>
    </row>
    <row r="55" customFormat="false" ht="15.8" hidden="false" customHeight="false" outlineLevel="0" collapsed="false">
      <c r="B55" s="48" t="s">
        <v>148</v>
      </c>
      <c r="C55" s="48"/>
      <c r="D55" s="48"/>
      <c r="E55" s="48"/>
      <c r="F55" s="48"/>
      <c r="G55" s="48"/>
      <c r="H55" s="48"/>
      <c r="I55" s="48"/>
      <c r="J55" s="48"/>
      <c r="K55" s="48"/>
    </row>
    <row r="56" customFormat="false" ht="15.8" hidden="false" customHeight="false" outlineLevel="0" collapsed="false">
      <c r="B56" s="64" t="s">
        <v>14</v>
      </c>
      <c r="C56" s="65" t="s">
        <v>137</v>
      </c>
      <c r="D56" s="65"/>
      <c r="E56" s="65"/>
      <c r="F56" s="65" t="s">
        <v>141</v>
      </c>
      <c r="G56" s="65"/>
      <c r="H56" s="65"/>
      <c r="I56" s="66" t="s">
        <v>144</v>
      </c>
      <c r="J56" s="66"/>
      <c r="K56" s="66"/>
    </row>
    <row r="57" customFormat="false" ht="15.8" hidden="false" customHeight="false" outlineLevel="0" collapsed="false">
      <c r="B57" s="64"/>
      <c r="C57" s="60" t="s">
        <v>2</v>
      </c>
      <c r="D57" s="60" t="s">
        <v>1</v>
      </c>
      <c r="E57" s="60" t="s">
        <v>0</v>
      </c>
      <c r="F57" s="60" t="s">
        <v>2</v>
      </c>
      <c r="G57" s="60" t="s">
        <v>1</v>
      </c>
      <c r="H57" s="60" t="s">
        <v>0</v>
      </c>
      <c r="I57" s="60" t="s">
        <v>2</v>
      </c>
      <c r="J57" s="60" t="s">
        <v>1</v>
      </c>
      <c r="K57" s="67" t="s">
        <v>0</v>
      </c>
    </row>
    <row r="58" customFormat="false" ht="15.8" hidden="false" customHeight="false" outlineLevel="0" collapsed="false">
      <c r="B58" s="55" t="str">
        <f aca="false">$C$8</f>
        <v>Tienda</v>
      </c>
      <c r="C58" s="56" t="n">
        <v>0.5</v>
      </c>
      <c r="D58" s="56" t="n">
        <v>0.25</v>
      </c>
      <c r="E58" s="56" t="n">
        <v>0.15</v>
      </c>
      <c r="F58" s="56" t="n">
        <v>0.5</v>
      </c>
      <c r="G58" s="56" t="n">
        <v>0.25</v>
      </c>
      <c r="H58" s="56" t="n">
        <v>0.15</v>
      </c>
      <c r="I58" s="56" t="n">
        <v>0.5</v>
      </c>
      <c r="J58" s="56" t="n">
        <v>0.25</v>
      </c>
      <c r="K58" s="56" t="n">
        <v>0.15</v>
      </c>
    </row>
  </sheetData>
  <sheetProtection sheet="true" objects="true" scenarios="true"/>
  <mergeCells count="35">
    <mergeCell ref="B17:K18"/>
    <mergeCell ref="B19:K19"/>
    <mergeCell ref="B20:B21"/>
    <mergeCell ref="C20:E20"/>
    <mergeCell ref="F20:H20"/>
    <mergeCell ref="I20:K20"/>
    <mergeCell ref="B24:K25"/>
    <mergeCell ref="B26:K26"/>
    <mergeCell ref="B27:B28"/>
    <mergeCell ref="C27:E27"/>
    <mergeCell ref="F27:H27"/>
    <mergeCell ref="I27:K27"/>
    <mergeCell ref="B31:K32"/>
    <mergeCell ref="B33:K33"/>
    <mergeCell ref="B34:B35"/>
    <mergeCell ref="C34:E34"/>
    <mergeCell ref="F34:H34"/>
    <mergeCell ref="I34:K34"/>
    <mergeCell ref="B39:K40"/>
    <mergeCell ref="C41:K41"/>
    <mergeCell ref="C42:K42"/>
    <mergeCell ref="C43:K43"/>
    <mergeCell ref="C44:K44"/>
    <mergeCell ref="B46:K47"/>
    <mergeCell ref="B48:K48"/>
    <mergeCell ref="B49:B50"/>
    <mergeCell ref="C49:E49"/>
    <mergeCell ref="F49:H49"/>
    <mergeCell ref="I49:K49"/>
    <mergeCell ref="B53:K54"/>
    <mergeCell ref="B55:K55"/>
    <mergeCell ref="B56:B57"/>
    <mergeCell ref="C56:E56"/>
    <mergeCell ref="F56:H56"/>
    <mergeCell ref="I56:K56"/>
  </mergeCell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tableParts>
    <tablePart r:id="rId4"/>
    <tablePart r:id="rId5"/>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L27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7" activeCellId="0" sqref="D7"/>
    </sheetView>
  </sheetViews>
  <sheetFormatPr defaultColWidth="11.55078125" defaultRowHeight="15.8" zeroHeight="false" outlineLevelRow="0" outlineLevelCol="0"/>
  <cols>
    <col collapsed="false" customWidth="true" hidden="false" outlineLevel="0" max="1" min="1" style="78" width="8.73"/>
    <col collapsed="false" customWidth="true" hidden="false" outlineLevel="0" max="2" min="2" style="25" width="15.96"/>
    <col collapsed="false" customWidth="true" hidden="false" outlineLevel="0" max="3" min="3" style="25" width="17.41"/>
    <col collapsed="false" customWidth="true" hidden="false" outlineLevel="0" max="4" min="4" style="25" width="11.3"/>
    <col collapsed="false" customWidth="true" hidden="false" outlineLevel="0" max="5" min="5" style="25" width="12.7"/>
    <col collapsed="false" customWidth="true" hidden="false" outlineLevel="0" max="6" min="6" style="25" width="12.57"/>
    <col collapsed="false" customWidth="true" hidden="false" outlineLevel="0" max="7" min="7" style="25" width="18.42"/>
    <col collapsed="false" customWidth="true" hidden="false" outlineLevel="0" max="8" min="8" style="25" width="13.43"/>
    <col collapsed="false" customWidth="true" hidden="false" outlineLevel="0" max="9" min="9" style="25" width="19.04"/>
    <col collapsed="false" customWidth="true" hidden="false" outlineLevel="0" max="10" min="10" style="25" width="10.99"/>
    <col collapsed="false" customWidth="true" hidden="false" outlineLevel="0" max="11" min="11" style="25" width="8.73"/>
    <col collapsed="false" customWidth="true" hidden="false" outlineLevel="0" max="12" min="12" style="78" width="30.57"/>
    <col collapsed="false" customWidth="true" hidden="false" outlineLevel="0" max="64" min="13" style="78" width="8.73"/>
  </cols>
  <sheetData>
    <row r="1" customFormat="false" ht="15.8" hidden="false" customHeight="false" outlineLevel="0" collapsed="false">
      <c r="B1" s="78"/>
      <c r="C1" s="78"/>
      <c r="D1" s="78"/>
      <c r="E1" s="78"/>
      <c r="F1" s="78"/>
      <c r="G1" s="78"/>
      <c r="H1" s="78"/>
      <c r="I1" s="78"/>
      <c r="J1" s="78"/>
      <c r="K1" s="78"/>
    </row>
    <row r="2" customFormat="false" ht="15.8" hidden="false" customHeight="false" outlineLevel="0" collapsed="false">
      <c r="B2" s="78"/>
      <c r="C2" s="78"/>
      <c r="D2" s="78"/>
      <c r="E2" s="78"/>
      <c r="F2" s="78"/>
      <c r="G2" s="78"/>
      <c r="H2" s="78"/>
      <c r="I2" s="78"/>
      <c r="J2" s="78"/>
      <c r="K2" s="78"/>
    </row>
    <row r="3" customFormat="false" ht="15.8" hidden="false" customHeight="false" outlineLevel="0" collapsed="false">
      <c r="B3" s="78"/>
      <c r="C3" s="78"/>
      <c r="D3" s="78"/>
      <c r="E3" s="78"/>
      <c r="F3" s="78"/>
      <c r="G3" s="78"/>
      <c r="H3" s="78"/>
      <c r="I3" s="78"/>
      <c r="J3" s="78"/>
      <c r="K3" s="78"/>
    </row>
    <row r="4" customFormat="false" ht="15.8" hidden="false" customHeight="false" outlineLevel="0" collapsed="false">
      <c r="B4" s="78"/>
      <c r="C4" s="78"/>
      <c r="D4" s="78"/>
      <c r="E4" s="78"/>
      <c r="F4" s="78"/>
      <c r="G4" s="78"/>
      <c r="H4" s="78"/>
      <c r="I4" s="78"/>
      <c r="J4" s="78"/>
      <c r="K4" s="78"/>
    </row>
    <row r="5" customFormat="false" ht="15.8" hidden="false" customHeight="false" outlineLevel="0" collapsed="false">
      <c r="B5" s="78"/>
      <c r="C5" s="78"/>
      <c r="D5" s="78"/>
      <c r="E5" s="78"/>
      <c r="F5" s="78"/>
      <c r="G5" s="78"/>
      <c r="H5" s="78"/>
      <c r="I5" s="78"/>
      <c r="J5" s="78"/>
      <c r="K5" s="78"/>
    </row>
    <row r="6" customFormat="false" ht="15.8" hidden="false" customHeight="false" outlineLevel="0" collapsed="false">
      <c r="B6" s="78"/>
      <c r="C6" s="78"/>
      <c r="D6" s="78"/>
      <c r="E6" s="78"/>
      <c r="F6" s="78"/>
      <c r="G6" s="78"/>
      <c r="H6" s="78"/>
      <c r="I6" s="78"/>
      <c r="J6" s="78"/>
      <c r="K6" s="78"/>
    </row>
    <row r="7" customFormat="false" ht="37.95" hidden="false" customHeight="false" outlineLevel="0" collapsed="false">
      <c r="B7" s="26" t="s">
        <v>133</v>
      </c>
      <c r="C7" s="27" t="s">
        <v>14</v>
      </c>
      <c r="D7" s="27" t="s">
        <v>16</v>
      </c>
      <c r="E7" s="27" t="s">
        <v>45</v>
      </c>
      <c r="F7" s="27" t="s">
        <v>135</v>
      </c>
      <c r="G7" s="27" t="s">
        <v>136</v>
      </c>
      <c r="H7" s="27" t="s">
        <v>73</v>
      </c>
      <c r="I7" s="28" t="s">
        <v>47</v>
      </c>
      <c r="J7" s="78"/>
      <c r="K7" s="78"/>
    </row>
    <row r="8" customFormat="false" ht="15.8" hidden="false" customHeight="false" outlineLevel="0" collapsed="false">
      <c r="B8" s="29" t="s">
        <v>137</v>
      </c>
      <c r="C8" s="30" t="s">
        <v>138</v>
      </c>
      <c r="D8" s="31" t="n">
        <v>0.3</v>
      </c>
      <c r="E8" s="32" t="n">
        <v>1</v>
      </c>
      <c r="F8" s="79" t="n">
        <v>1</v>
      </c>
      <c r="G8" s="33" t="s">
        <v>2</v>
      </c>
      <c r="H8" s="32" t="s">
        <v>139</v>
      </c>
      <c r="I8" s="34" t="s">
        <v>140</v>
      </c>
      <c r="J8" s="78"/>
      <c r="K8" s="78"/>
    </row>
    <row r="9" customFormat="false" ht="15.8" hidden="false" customHeight="false" outlineLevel="0" collapsed="false">
      <c r="B9" s="29" t="s">
        <v>141</v>
      </c>
      <c r="C9" s="35"/>
      <c r="D9" s="35"/>
      <c r="E9" s="32" t="n">
        <v>2</v>
      </c>
      <c r="F9" s="36" t="n">
        <v>0.8</v>
      </c>
      <c r="G9" s="33" t="s">
        <v>1</v>
      </c>
      <c r="H9" s="32" t="s">
        <v>142</v>
      </c>
      <c r="I9" s="34" t="s">
        <v>143</v>
      </c>
      <c r="J9" s="78"/>
      <c r="K9" s="78"/>
    </row>
    <row r="10" customFormat="false" ht="15.8" hidden="false" customHeight="false" outlineLevel="0" collapsed="false">
      <c r="B10" s="29" t="s">
        <v>144</v>
      </c>
      <c r="C10" s="35"/>
      <c r="D10" s="35"/>
      <c r="E10" s="32" t="n">
        <v>3</v>
      </c>
      <c r="F10" s="36" t="n">
        <v>0.5</v>
      </c>
      <c r="G10" s="33" t="s">
        <v>0</v>
      </c>
      <c r="H10" s="32" t="s">
        <v>145</v>
      </c>
      <c r="I10" s="34" t="s">
        <v>146</v>
      </c>
      <c r="J10" s="78"/>
      <c r="K10" s="78"/>
    </row>
    <row r="11" customFormat="false" ht="15.8" hidden="false" customHeight="false" outlineLevel="0" collapsed="false">
      <c r="B11" s="37"/>
      <c r="C11" s="35"/>
      <c r="D11" s="35"/>
      <c r="E11" s="38"/>
      <c r="F11" s="38"/>
      <c r="G11" s="38"/>
      <c r="H11" s="35"/>
      <c r="I11" s="39"/>
      <c r="J11" s="78"/>
      <c r="K11" s="78"/>
    </row>
    <row r="12" customFormat="false" ht="15.8" hidden="false" customHeight="false" outlineLevel="0" collapsed="false">
      <c r="B12" s="37"/>
      <c r="C12" s="35"/>
      <c r="D12" s="35"/>
      <c r="E12" s="38"/>
      <c r="F12" s="38"/>
      <c r="G12" s="38"/>
      <c r="H12" s="35"/>
      <c r="I12" s="39"/>
      <c r="J12" s="78"/>
      <c r="K12" s="78"/>
    </row>
    <row r="13" customFormat="false" ht="15.8" hidden="false" customHeight="false" outlineLevel="0" collapsed="false">
      <c r="B13" s="37"/>
      <c r="C13" s="35"/>
      <c r="D13" s="35"/>
      <c r="E13" s="38"/>
      <c r="F13" s="38"/>
      <c r="G13" s="38"/>
      <c r="H13" s="35"/>
      <c r="I13" s="39"/>
      <c r="J13" s="78"/>
      <c r="K13" s="78"/>
    </row>
    <row r="14" customFormat="false" ht="15.8" hidden="false" customHeight="false" outlineLevel="0" collapsed="false">
      <c r="B14" s="40"/>
      <c r="C14" s="35"/>
      <c r="D14" s="41"/>
      <c r="E14" s="42"/>
      <c r="F14" s="42"/>
      <c r="G14" s="42"/>
      <c r="H14" s="41"/>
      <c r="I14" s="43"/>
      <c r="J14" s="78"/>
      <c r="K14" s="78"/>
    </row>
    <row r="15" customFormat="false" ht="15.8" hidden="false" customHeight="false" outlineLevel="0" collapsed="false">
      <c r="B15" s="44"/>
      <c r="C15" s="44"/>
      <c r="D15" s="44"/>
      <c r="E15" s="80"/>
      <c r="F15" s="80"/>
      <c r="G15" s="44"/>
      <c r="H15" s="78"/>
      <c r="I15" s="78"/>
      <c r="J15" s="78"/>
      <c r="K15" s="78"/>
    </row>
    <row r="16" customFormat="false" ht="15.8" hidden="false" customHeight="false" outlineLevel="0" collapsed="false">
      <c r="B16" s="78"/>
      <c r="C16" s="78"/>
      <c r="D16" s="78"/>
      <c r="E16" s="78"/>
      <c r="F16" s="78"/>
      <c r="G16" s="78"/>
      <c r="H16" s="78"/>
      <c r="I16" s="78"/>
      <c r="J16" s="78"/>
      <c r="K16" s="78"/>
    </row>
    <row r="17" customFormat="false" ht="15.8" hidden="false" customHeight="false" outlineLevel="0" collapsed="false">
      <c r="B17" s="47" t="s">
        <v>147</v>
      </c>
      <c r="C17" s="47"/>
      <c r="D17" s="47"/>
      <c r="E17" s="47"/>
      <c r="F17" s="47"/>
      <c r="G17" s="47"/>
      <c r="H17" s="47"/>
      <c r="I17" s="47"/>
      <c r="J17" s="47"/>
      <c r="K17" s="47"/>
    </row>
    <row r="18" customFormat="false" ht="15.8" hidden="false" customHeight="false" outlineLevel="0" collapsed="false">
      <c r="B18" s="47"/>
      <c r="C18" s="47"/>
      <c r="D18" s="47"/>
      <c r="E18" s="47"/>
      <c r="F18" s="47"/>
      <c r="G18" s="47"/>
      <c r="H18" s="47"/>
      <c r="I18" s="47"/>
      <c r="J18" s="47"/>
      <c r="K18" s="47"/>
    </row>
    <row r="19" customFormat="false" ht="15.8" hidden="false" customHeight="false" outlineLevel="0" collapsed="false">
      <c r="B19" s="48" t="s">
        <v>148</v>
      </c>
      <c r="C19" s="48"/>
      <c r="D19" s="48"/>
      <c r="E19" s="48"/>
      <c r="F19" s="48"/>
      <c r="G19" s="48"/>
      <c r="H19" s="48"/>
      <c r="I19" s="48"/>
      <c r="J19" s="48"/>
      <c r="K19" s="48"/>
    </row>
    <row r="20" customFormat="false" ht="15.8" hidden="false" customHeight="false" outlineLevel="0" collapsed="false">
      <c r="B20" s="49" t="s">
        <v>14</v>
      </c>
      <c r="C20" s="50" t="s">
        <v>137</v>
      </c>
      <c r="D20" s="50"/>
      <c r="E20" s="50"/>
      <c r="F20" s="50" t="s">
        <v>141</v>
      </c>
      <c r="G20" s="50"/>
      <c r="H20" s="50"/>
      <c r="I20" s="51" t="s">
        <v>144</v>
      </c>
      <c r="J20" s="51"/>
      <c r="K20" s="51"/>
    </row>
    <row r="21" customFormat="false" ht="15.8" hidden="false" customHeight="false" outlineLevel="0" collapsed="false">
      <c r="B21" s="49"/>
      <c r="C21" s="52" t="s">
        <v>2</v>
      </c>
      <c r="D21" s="52" t="s">
        <v>1</v>
      </c>
      <c r="E21" s="52" t="s">
        <v>0</v>
      </c>
      <c r="F21" s="52" t="s">
        <v>2</v>
      </c>
      <c r="G21" s="52" t="s">
        <v>1</v>
      </c>
      <c r="H21" s="52" t="s">
        <v>0</v>
      </c>
      <c r="I21" s="52" t="s">
        <v>2</v>
      </c>
      <c r="J21" s="52" t="s">
        <v>1</v>
      </c>
      <c r="K21" s="53" t="s">
        <v>0</v>
      </c>
      <c r="L21" s="81"/>
    </row>
    <row r="22" customFormat="false" ht="15.8" hidden="false" customHeight="false" outlineLevel="0" collapsed="false">
      <c r="B22" s="55" t="str">
        <f aca="false">C8</f>
        <v>Tienda</v>
      </c>
      <c r="C22" s="56" t="n">
        <v>15</v>
      </c>
      <c r="D22" s="56" t="n">
        <v>10</v>
      </c>
      <c r="E22" s="56" t="n">
        <v>5</v>
      </c>
      <c r="F22" s="56" t="n">
        <v>7</v>
      </c>
      <c r="G22" s="56" t="n">
        <v>3</v>
      </c>
      <c r="H22" s="56" t="n">
        <v>1</v>
      </c>
      <c r="I22" s="56" t="n">
        <v>5</v>
      </c>
      <c r="J22" s="56" t="n">
        <v>3</v>
      </c>
      <c r="K22" s="57" t="n">
        <v>1</v>
      </c>
      <c r="L22" s="82"/>
    </row>
    <row r="23" customFormat="false" ht="15.8" hidden="false" customHeight="false" outlineLevel="0" collapsed="false">
      <c r="B23" s="78"/>
      <c r="C23" s="78"/>
      <c r="D23" s="78"/>
      <c r="E23" s="78"/>
      <c r="F23" s="78"/>
      <c r="G23" s="78"/>
      <c r="H23" s="78"/>
      <c r="I23" s="78"/>
      <c r="J23" s="78"/>
      <c r="K23" s="78"/>
    </row>
    <row r="24" customFormat="false" ht="15.8" hidden="false" customHeight="false" outlineLevel="0" collapsed="false">
      <c r="B24" s="47" t="s">
        <v>24</v>
      </c>
      <c r="C24" s="47"/>
      <c r="D24" s="47"/>
      <c r="E24" s="47"/>
      <c r="F24" s="47"/>
      <c r="G24" s="47"/>
      <c r="H24" s="47"/>
      <c r="I24" s="47"/>
      <c r="J24" s="47"/>
      <c r="K24" s="47"/>
    </row>
    <row r="25" customFormat="false" ht="15.8" hidden="false" customHeight="false" outlineLevel="0" collapsed="false">
      <c r="B25" s="47"/>
      <c r="C25" s="47"/>
      <c r="D25" s="47"/>
      <c r="E25" s="47"/>
      <c r="F25" s="47"/>
      <c r="G25" s="47"/>
      <c r="H25" s="47"/>
      <c r="I25" s="47"/>
      <c r="J25" s="47"/>
      <c r="K25" s="47"/>
    </row>
    <row r="26" customFormat="false" ht="15.8" hidden="false" customHeight="false" outlineLevel="0" collapsed="false">
      <c r="B26" s="48" t="s">
        <v>148</v>
      </c>
      <c r="C26" s="48"/>
      <c r="D26" s="48"/>
      <c r="E26" s="48"/>
      <c r="F26" s="48"/>
      <c r="G26" s="48"/>
      <c r="H26" s="48"/>
      <c r="I26" s="48"/>
      <c r="J26" s="48"/>
      <c r="K26" s="48"/>
    </row>
    <row r="27" customFormat="false" ht="15.8" hidden="false" customHeight="false" outlineLevel="0" collapsed="false">
      <c r="B27" s="59" t="s">
        <v>14</v>
      </c>
      <c r="C27" s="50" t="s">
        <v>137</v>
      </c>
      <c r="D27" s="50"/>
      <c r="E27" s="50"/>
      <c r="F27" s="50" t="s">
        <v>141</v>
      </c>
      <c r="G27" s="50"/>
      <c r="H27" s="50"/>
      <c r="I27" s="51" t="s">
        <v>144</v>
      </c>
      <c r="J27" s="51"/>
      <c r="K27" s="51"/>
    </row>
    <row r="28" customFormat="false" ht="15.8" hidden="false" customHeight="false" outlineLevel="0" collapsed="false">
      <c r="B28" s="59"/>
      <c r="C28" s="60" t="s">
        <v>2</v>
      </c>
      <c r="D28" s="60" t="s">
        <v>1</v>
      </c>
      <c r="E28" s="60" t="s">
        <v>0</v>
      </c>
      <c r="F28" s="60" t="s">
        <v>2</v>
      </c>
      <c r="G28" s="60" t="s">
        <v>1</v>
      </c>
      <c r="H28" s="60" t="s">
        <v>0</v>
      </c>
      <c r="I28" s="60" t="s">
        <v>2</v>
      </c>
      <c r="J28" s="60" t="s">
        <v>1</v>
      </c>
      <c r="K28" s="61" t="s">
        <v>0</v>
      </c>
      <c r="L28" s="81"/>
    </row>
    <row r="29" customFormat="false" ht="15.8" hidden="false" customHeight="false" outlineLevel="0" collapsed="false">
      <c r="B29" s="55" t="str">
        <f aca="false">C8</f>
        <v>Tienda</v>
      </c>
      <c r="C29" s="56" t="n">
        <v>2</v>
      </c>
      <c r="D29" s="56" t="n">
        <v>0.75</v>
      </c>
      <c r="E29" s="56" t="n">
        <v>0.5</v>
      </c>
      <c r="F29" s="56" t="n">
        <v>2</v>
      </c>
      <c r="G29" s="56" t="n">
        <v>0.75</v>
      </c>
      <c r="H29" s="56" t="n">
        <v>0.5</v>
      </c>
      <c r="I29" s="56" t="n">
        <v>2</v>
      </c>
      <c r="J29" s="56" t="n">
        <v>0.75</v>
      </c>
      <c r="K29" s="57" t="n">
        <v>0.5</v>
      </c>
      <c r="L29" s="83"/>
    </row>
    <row r="30" customFormat="false" ht="15.8" hidden="false" customHeight="false" outlineLevel="0" collapsed="false">
      <c r="B30" s="78"/>
      <c r="C30" s="78"/>
      <c r="D30" s="78"/>
      <c r="E30" s="78"/>
      <c r="F30" s="78"/>
      <c r="G30" s="78"/>
      <c r="H30" s="78"/>
      <c r="I30" s="78"/>
      <c r="J30" s="78"/>
      <c r="K30" s="78"/>
    </row>
    <row r="31" customFormat="false" ht="15.8" hidden="false" customHeight="false" outlineLevel="0" collapsed="false">
      <c r="B31" s="63" t="s">
        <v>26</v>
      </c>
      <c r="C31" s="63"/>
      <c r="D31" s="63"/>
      <c r="E31" s="63"/>
      <c r="F31" s="63"/>
      <c r="G31" s="63"/>
      <c r="H31" s="63"/>
      <c r="I31" s="63"/>
      <c r="J31" s="63"/>
      <c r="K31" s="63"/>
    </row>
    <row r="32" customFormat="false" ht="15.8" hidden="false" customHeight="false" outlineLevel="0" collapsed="false">
      <c r="B32" s="63"/>
      <c r="C32" s="63"/>
      <c r="D32" s="63"/>
      <c r="E32" s="63"/>
      <c r="F32" s="63"/>
      <c r="G32" s="63"/>
      <c r="H32" s="63"/>
      <c r="I32" s="63"/>
      <c r="J32" s="63"/>
      <c r="K32" s="63"/>
    </row>
    <row r="33" customFormat="false" ht="15.8" hidden="false" customHeight="false" outlineLevel="0" collapsed="false">
      <c r="B33" s="48" t="s">
        <v>148</v>
      </c>
      <c r="C33" s="48"/>
      <c r="D33" s="48"/>
      <c r="E33" s="48"/>
      <c r="F33" s="48"/>
      <c r="G33" s="48"/>
      <c r="H33" s="48"/>
      <c r="I33" s="48"/>
      <c r="J33" s="48"/>
      <c r="K33" s="48"/>
    </row>
    <row r="34" customFormat="false" ht="15.8" hidden="false" customHeight="false" outlineLevel="0" collapsed="false">
      <c r="B34" s="64" t="s">
        <v>14</v>
      </c>
      <c r="C34" s="65" t="s">
        <v>137</v>
      </c>
      <c r="D34" s="65"/>
      <c r="E34" s="65"/>
      <c r="F34" s="65" t="s">
        <v>141</v>
      </c>
      <c r="G34" s="65"/>
      <c r="H34" s="65"/>
      <c r="I34" s="66" t="s">
        <v>144</v>
      </c>
      <c r="J34" s="66"/>
      <c r="K34" s="66"/>
    </row>
    <row r="35" customFormat="false" ht="15.8" hidden="false" customHeight="false" outlineLevel="0" collapsed="false">
      <c r="B35" s="64"/>
      <c r="C35" s="60" t="s">
        <v>2</v>
      </c>
      <c r="D35" s="60" t="s">
        <v>1</v>
      </c>
      <c r="E35" s="60" t="s">
        <v>0</v>
      </c>
      <c r="F35" s="60" t="s">
        <v>2</v>
      </c>
      <c r="G35" s="60" t="s">
        <v>1</v>
      </c>
      <c r="H35" s="60" t="s">
        <v>0</v>
      </c>
      <c r="I35" s="60" t="s">
        <v>2</v>
      </c>
      <c r="J35" s="60" t="s">
        <v>1</v>
      </c>
      <c r="K35" s="67" t="s">
        <v>0</v>
      </c>
      <c r="L35" s="81"/>
    </row>
    <row r="36" customFormat="false" ht="15.8" hidden="false" customHeight="false" outlineLevel="0" collapsed="false">
      <c r="B36" s="55" t="str">
        <f aca="false">C8</f>
        <v>Tienda</v>
      </c>
      <c r="C36" s="56" t="n">
        <v>2</v>
      </c>
      <c r="D36" s="56" t="n">
        <v>0.75</v>
      </c>
      <c r="E36" s="56" t="n">
        <v>0.5</v>
      </c>
      <c r="F36" s="56" t="n">
        <v>2</v>
      </c>
      <c r="G36" s="56" t="n">
        <v>0.75</v>
      </c>
      <c r="H36" s="56" t="n">
        <v>0.5</v>
      </c>
      <c r="I36" s="56" t="n">
        <v>2</v>
      </c>
      <c r="J36" s="56" t="n">
        <v>0.75</v>
      </c>
      <c r="K36" s="57" t="n">
        <v>0.5</v>
      </c>
      <c r="L36" s="82"/>
    </row>
    <row r="37" customFormat="false" ht="15.8" hidden="false" customHeight="false" outlineLevel="0" collapsed="false">
      <c r="B37" s="78"/>
      <c r="C37" s="78"/>
      <c r="D37" s="78"/>
      <c r="E37" s="78"/>
      <c r="F37" s="78"/>
      <c r="G37" s="78"/>
      <c r="H37" s="78"/>
      <c r="I37" s="78"/>
      <c r="J37" s="78"/>
      <c r="K37" s="78"/>
    </row>
    <row r="38" customFormat="false" ht="15.8" hidden="false" customHeight="false" outlineLevel="0" collapsed="false">
      <c r="B38" s="78"/>
      <c r="C38" s="78"/>
      <c r="D38" s="78"/>
      <c r="E38" s="78"/>
      <c r="F38" s="78"/>
      <c r="G38" s="78"/>
      <c r="H38" s="78"/>
      <c r="I38" s="78"/>
      <c r="J38" s="78"/>
      <c r="K38" s="78"/>
    </row>
    <row r="39" customFormat="false" ht="15.8" hidden="false" customHeight="false" outlineLevel="0" collapsed="false">
      <c r="B39" s="63" t="s">
        <v>149</v>
      </c>
      <c r="C39" s="63"/>
      <c r="D39" s="63"/>
      <c r="E39" s="63"/>
      <c r="F39" s="63"/>
      <c r="G39" s="63"/>
      <c r="H39" s="63"/>
      <c r="I39" s="63"/>
      <c r="J39" s="63"/>
      <c r="K39" s="63"/>
    </row>
    <row r="40" customFormat="false" ht="15.8" hidden="false" customHeight="false" outlineLevel="0" collapsed="false">
      <c r="B40" s="63"/>
      <c r="C40" s="63"/>
      <c r="D40" s="63"/>
      <c r="E40" s="63"/>
      <c r="F40" s="63"/>
      <c r="G40" s="63"/>
      <c r="H40" s="63"/>
      <c r="I40" s="63"/>
      <c r="J40" s="63"/>
      <c r="K40" s="63"/>
    </row>
    <row r="41" customFormat="false" ht="15.8" hidden="false" customHeight="false" outlineLevel="0" collapsed="false">
      <c r="B41" s="68" t="s">
        <v>10</v>
      </c>
      <c r="C41" s="69" t="s">
        <v>5</v>
      </c>
      <c r="D41" s="69"/>
      <c r="E41" s="69"/>
      <c r="F41" s="69"/>
      <c r="G41" s="69"/>
      <c r="H41" s="69"/>
      <c r="I41" s="69"/>
      <c r="J41" s="69"/>
      <c r="K41" s="69"/>
    </row>
    <row r="42" customFormat="false" ht="37.95" hidden="false" customHeight="true" outlineLevel="0" collapsed="false">
      <c r="B42" s="70" t="s">
        <v>0</v>
      </c>
      <c r="C42" s="71" t="s">
        <v>150</v>
      </c>
      <c r="D42" s="71"/>
      <c r="E42" s="71"/>
      <c r="F42" s="71"/>
      <c r="G42" s="71"/>
      <c r="H42" s="71"/>
      <c r="I42" s="71"/>
      <c r="J42" s="71"/>
      <c r="K42" s="71"/>
    </row>
    <row r="43" customFormat="false" ht="37.95" hidden="false" customHeight="true" outlineLevel="0" collapsed="false">
      <c r="B43" s="72" t="s">
        <v>151</v>
      </c>
      <c r="C43" s="73" t="s">
        <v>152</v>
      </c>
      <c r="D43" s="73"/>
      <c r="E43" s="73"/>
      <c r="F43" s="73"/>
      <c r="G43" s="73"/>
      <c r="H43" s="73"/>
      <c r="I43" s="73"/>
      <c r="J43" s="73"/>
      <c r="K43" s="73"/>
    </row>
    <row r="44" customFormat="false" ht="49.35" hidden="false" customHeight="true" outlineLevel="0" collapsed="false">
      <c r="B44" s="74" t="s">
        <v>2</v>
      </c>
      <c r="C44" s="75" t="s">
        <v>153</v>
      </c>
      <c r="D44" s="75"/>
      <c r="E44" s="75"/>
      <c r="F44" s="75"/>
      <c r="G44" s="75"/>
      <c r="H44" s="75"/>
      <c r="I44" s="75"/>
      <c r="J44" s="75"/>
      <c r="K44" s="75"/>
    </row>
    <row r="45" customFormat="false" ht="15.8" hidden="false" customHeight="false" outlineLevel="0" collapsed="false">
      <c r="B45" s="78"/>
      <c r="C45" s="78"/>
      <c r="D45" s="78"/>
      <c r="E45" s="78"/>
      <c r="F45" s="78"/>
      <c r="G45" s="78"/>
      <c r="H45" s="78"/>
      <c r="I45" s="78"/>
      <c r="J45" s="78"/>
      <c r="K45" s="78"/>
    </row>
    <row r="46" customFormat="false" ht="15.8" hidden="false" customHeight="false" outlineLevel="0" collapsed="false">
      <c r="B46" s="47" t="s">
        <v>28</v>
      </c>
      <c r="C46" s="47"/>
      <c r="D46" s="47"/>
      <c r="E46" s="47"/>
      <c r="F46" s="47"/>
      <c r="G46" s="47"/>
      <c r="H46" s="47"/>
      <c r="I46" s="47"/>
      <c r="J46" s="47"/>
      <c r="K46" s="47"/>
    </row>
    <row r="47" customFormat="false" ht="15.8" hidden="false" customHeight="false" outlineLevel="0" collapsed="false">
      <c r="B47" s="47"/>
      <c r="C47" s="47"/>
      <c r="D47" s="47"/>
      <c r="E47" s="47"/>
      <c r="F47" s="47"/>
      <c r="G47" s="47"/>
      <c r="H47" s="47"/>
      <c r="I47" s="47"/>
      <c r="J47" s="47"/>
      <c r="K47" s="47"/>
    </row>
    <row r="48" customFormat="false" ht="15.8" hidden="false" customHeight="false" outlineLevel="0" collapsed="false">
      <c r="B48" s="76" t="s">
        <v>148</v>
      </c>
      <c r="C48" s="76"/>
      <c r="D48" s="76"/>
      <c r="E48" s="76"/>
      <c r="F48" s="76"/>
      <c r="G48" s="76"/>
      <c r="H48" s="76"/>
      <c r="I48" s="76"/>
      <c r="J48" s="76"/>
      <c r="K48" s="76"/>
    </row>
    <row r="49" customFormat="false" ht="15.8" hidden="false" customHeight="false" outlineLevel="0" collapsed="false">
      <c r="B49" s="77" t="s">
        <v>14</v>
      </c>
      <c r="C49" s="50" t="s">
        <v>137</v>
      </c>
      <c r="D49" s="50"/>
      <c r="E49" s="50"/>
      <c r="F49" s="50" t="s">
        <v>141</v>
      </c>
      <c r="G49" s="50"/>
      <c r="H49" s="50"/>
      <c r="I49" s="50" t="s">
        <v>144</v>
      </c>
      <c r="J49" s="50"/>
      <c r="K49" s="50"/>
    </row>
    <row r="50" customFormat="false" ht="15.8" hidden="false" customHeight="false" outlineLevel="0" collapsed="false">
      <c r="B50" s="77"/>
      <c r="C50" s="60" t="s">
        <v>2</v>
      </c>
      <c r="D50" s="60" t="s">
        <v>1</v>
      </c>
      <c r="E50" s="60" t="s">
        <v>0</v>
      </c>
      <c r="F50" s="60" t="s">
        <v>2</v>
      </c>
      <c r="G50" s="60" t="s">
        <v>1</v>
      </c>
      <c r="H50" s="60" t="s">
        <v>0</v>
      </c>
      <c r="I50" s="60" t="s">
        <v>2</v>
      </c>
      <c r="J50" s="60" t="s">
        <v>1</v>
      </c>
      <c r="K50" s="60" t="s">
        <v>0</v>
      </c>
    </row>
    <row r="51" customFormat="false" ht="15.8" hidden="false" customHeight="false" outlineLevel="0" collapsed="false">
      <c r="B51" s="55" t="str">
        <f aca="false">C8</f>
        <v>Tienda</v>
      </c>
      <c r="C51" s="56" t="n">
        <v>16</v>
      </c>
      <c r="D51" s="56" t="n">
        <v>8</v>
      </c>
      <c r="E51" s="56" t="n">
        <v>4</v>
      </c>
      <c r="F51" s="56" t="n">
        <v>13</v>
      </c>
      <c r="G51" s="56" t="n">
        <v>6</v>
      </c>
      <c r="H51" s="56" t="n">
        <v>3</v>
      </c>
      <c r="I51" s="56" t="n">
        <v>8</v>
      </c>
      <c r="J51" s="56" t="n">
        <v>4</v>
      </c>
      <c r="K51" s="57" t="n">
        <v>2</v>
      </c>
    </row>
    <row r="52" customFormat="false" ht="15.8" hidden="false" customHeight="false" outlineLevel="0" collapsed="false">
      <c r="B52" s="78"/>
      <c r="C52" s="78"/>
      <c r="D52" s="78"/>
      <c r="E52" s="78"/>
      <c r="F52" s="78"/>
      <c r="G52" s="78"/>
      <c r="H52" s="78"/>
      <c r="I52" s="78"/>
      <c r="J52" s="78"/>
      <c r="K52" s="78"/>
    </row>
    <row r="53" customFormat="false" ht="15.8" hidden="false" customHeight="false" outlineLevel="0" collapsed="false">
      <c r="B53" s="63" t="s">
        <v>30</v>
      </c>
      <c r="C53" s="63"/>
      <c r="D53" s="63"/>
      <c r="E53" s="63"/>
      <c r="F53" s="63"/>
      <c r="G53" s="63"/>
      <c r="H53" s="63"/>
      <c r="I53" s="63"/>
      <c r="J53" s="63"/>
      <c r="K53" s="63"/>
    </row>
    <row r="54" customFormat="false" ht="15.8" hidden="false" customHeight="false" outlineLevel="0" collapsed="false">
      <c r="B54" s="63"/>
      <c r="C54" s="63"/>
      <c r="D54" s="63"/>
      <c r="E54" s="63"/>
      <c r="F54" s="63"/>
      <c r="G54" s="63"/>
      <c r="H54" s="63"/>
      <c r="I54" s="63"/>
      <c r="J54" s="63"/>
      <c r="K54" s="63"/>
    </row>
    <row r="55" customFormat="false" ht="15.8" hidden="false" customHeight="false" outlineLevel="0" collapsed="false">
      <c r="B55" s="48" t="s">
        <v>148</v>
      </c>
      <c r="C55" s="48"/>
      <c r="D55" s="48"/>
      <c r="E55" s="48"/>
      <c r="F55" s="48"/>
      <c r="G55" s="48"/>
      <c r="H55" s="48"/>
      <c r="I55" s="48"/>
      <c r="J55" s="48"/>
      <c r="K55" s="48"/>
    </row>
    <row r="56" customFormat="false" ht="15.8" hidden="false" customHeight="false" outlineLevel="0" collapsed="false">
      <c r="B56" s="64" t="s">
        <v>14</v>
      </c>
      <c r="C56" s="65" t="s">
        <v>137</v>
      </c>
      <c r="D56" s="65"/>
      <c r="E56" s="65"/>
      <c r="F56" s="65" t="s">
        <v>141</v>
      </c>
      <c r="G56" s="65"/>
      <c r="H56" s="65"/>
      <c r="I56" s="66" t="s">
        <v>144</v>
      </c>
      <c r="J56" s="66"/>
      <c r="K56" s="66"/>
    </row>
    <row r="57" customFormat="false" ht="15.8" hidden="false" customHeight="false" outlineLevel="0" collapsed="false">
      <c r="B57" s="64"/>
      <c r="C57" s="60" t="s">
        <v>2</v>
      </c>
      <c r="D57" s="60" t="s">
        <v>1</v>
      </c>
      <c r="E57" s="60" t="s">
        <v>0</v>
      </c>
      <c r="F57" s="60" t="s">
        <v>2</v>
      </c>
      <c r="G57" s="60" t="s">
        <v>1</v>
      </c>
      <c r="H57" s="60" t="s">
        <v>0</v>
      </c>
      <c r="I57" s="60" t="s">
        <v>2</v>
      </c>
      <c r="J57" s="60" t="s">
        <v>1</v>
      </c>
      <c r="K57" s="67" t="s">
        <v>0</v>
      </c>
    </row>
    <row r="58" customFormat="false" ht="15.8" hidden="false" customHeight="false" outlineLevel="0" collapsed="false">
      <c r="B58" s="55" t="str">
        <f aca="false">C8</f>
        <v>Tienda</v>
      </c>
      <c r="C58" s="56" t="n">
        <v>0.5</v>
      </c>
      <c r="D58" s="56" t="n">
        <v>0.25</v>
      </c>
      <c r="E58" s="56" t="n">
        <v>0.15</v>
      </c>
      <c r="F58" s="56" t="n">
        <v>0.5</v>
      </c>
      <c r="G58" s="56" t="n">
        <v>0.25</v>
      </c>
      <c r="H58" s="56" t="n">
        <v>0.15</v>
      </c>
      <c r="I58" s="56" t="n">
        <v>0.5</v>
      </c>
      <c r="J58" s="56" t="n">
        <v>0.25</v>
      </c>
      <c r="K58" s="56" t="n">
        <v>0.15</v>
      </c>
    </row>
    <row r="59" customFormat="false" ht="15.8" hidden="false" customHeight="false" outlineLevel="0" collapsed="false">
      <c r="B59" s="78"/>
      <c r="C59" s="78"/>
      <c r="D59" s="78"/>
      <c r="E59" s="78"/>
      <c r="F59" s="78"/>
      <c r="G59" s="78"/>
      <c r="H59" s="78"/>
      <c r="I59" s="78"/>
      <c r="J59" s="78"/>
      <c r="K59" s="78"/>
    </row>
    <row r="60" customFormat="false" ht="15.8" hidden="false" customHeight="false" outlineLevel="0" collapsed="false">
      <c r="B60" s="78"/>
      <c r="C60" s="78"/>
      <c r="D60" s="78"/>
      <c r="E60" s="78"/>
      <c r="F60" s="78"/>
      <c r="G60" s="78"/>
      <c r="H60" s="78"/>
      <c r="I60" s="78"/>
      <c r="J60" s="78"/>
      <c r="K60" s="78"/>
    </row>
    <row r="61" customFormat="false" ht="15.8" hidden="false" customHeight="false" outlineLevel="0" collapsed="false">
      <c r="B61" s="78"/>
      <c r="C61" s="78"/>
      <c r="D61" s="78"/>
      <c r="E61" s="78"/>
      <c r="F61" s="78"/>
      <c r="G61" s="78"/>
      <c r="H61" s="78"/>
      <c r="I61" s="78"/>
      <c r="J61" s="78"/>
      <c r="K61" s="78"/>
    </row>
    <row r="62" customFormat="false" ht="15.8" hidden="false" customHeight="false" outlineLevel="0" collapsed="false">
      <c r="B62" s="78"/>
      <c r="C62" s="78"/>
      <c r="D62" s="78"/>
      <c r="E62" s="78"/>
      <c r="F62" s="78"/>
      <c r="G62" s="78"/>
      <c r="H62" s="78"/>
      <c r="I62" s="78"/>
      <c r="J62" s="78"/>
      <c r="K62" s="78"/>
    </row>
    <row r="63" customFormat="false" ht="15.8" hidden="false" customHeight="false" outlineLevel="0" collapsed="false">
      <c r="B63" s="78"/>
      <c r="C63" s="78"/>
      <c r="D63" s="78"/>
      <c r="E63" s="78"/>
      <c r="F63" s="78"/>
      <c r="G63" s="78"/>
      <c r="H63" s="78"/>
      <c r="I63" s="78"/>
      <c r="J63" s="78"/>
      <c r="K63" s="78"/>
    </row>
    <row r="64" customFormat="false" ht="15.8" hidden="false" customHeight="false" outlineLevel="0" collapsed="false">
      <c r="B64" s="78"/>
      <c r="C64" s="78"/>
      <c r="D64" s="78"/>
      <c r="E64" s="78"/>
      <c r="F64" s="78"/>
      <c r="G64" s="78"/>
      <c r="H64" s="78"/>
      <c r="I64" s="78"/>
      <c r="J64" s="78"/>
      <c r="K64" s="78"/>
    </row>
    <row r="65" customFormat="false" ht="15.8" hidden="false" customHeight="false" outlineLevel="0" collapsed="false">
      <c r="B65" s="78"/>
      <c r="C65" s="78"/>
      <c r="D65" s="78"/>
      <c r="E65" s="78"/>
      <c r="F65" s="78"/>
      <c r="G65" s="78"/>
      <c r="H65" s="78"/>
      <c r="I65" s="78"/>
      <c r="J65" s="78"/>
      <c r="K65" s="78"/>
    </row>
    <row r="66" customFormat="false" ht="15.8" hidden="false" customHeight="false" outlineLevel="0" collapsed="false">
      <c r="B66" s="78"/>
      <c r="C66" s="78"/>
      <c r="D66" s="78"/>
      <c r="E66" s="78"/>
      <c r="F66" s="78"/>
      <c r="G66" s="78"/>
      <c r="H66" s="78"/>
      <c r="I66" s="78"/>
      <c r="J66" s="78"/>
      <c r="K66" s="78"/>
    </row>
    <row r="67" customFormat="false" ht="15.8" hidden="false" customHeight="false" outlineLevel="0" collapsed="false">
      <c r="B67" s="78"/>
      <c r="C67" s="78"/>
      <c r="D67" s="78"/>
      <c r="E67" s="78"/>
      <c r="F67" s="78"/>
      <c r="G67" s="78"/>
      <c r="H67" s="78"/>
      <c r="I67" s="78"/>
      <c r="J67" s="78"/>
      <c r="K67" s="78"/>
    </row>
    <row r="68" customFormat="false" ht="15.8" hidden="false" customHeight="false" outlineLevel="0" collapsed="false">
      <c r="B68" s="78"/>
      <c r="C68" s="78"/>
      <c r="D68" s="78"/>
      <c r="E68" s="78"/>
      <c r="F68" s="78"/>
      <c r="G68" s="78"/>
      <c r="H68" s="78"/>
      <c r="I68" s="78"/>
      <c r="J68" s="78"/>
      <c r="K68" s="78"/>
    </row>
    <row r="69" customFormat="false" ht="15.8" hidden="false" customHeight="false" outlineLevel="0" collapsed="false">
      <c r="B69" s="78"/>
      <c r="C69" s="78"/>
      <c r="D69" s="78"/>
      <c r="E69" s="78"/>
      <c r="F69" s="78"/>
      <c r="G69" s="78"/>
      <c r="H69" s="78"/>
      <c r="I69" s="78"/>
      <c r="J69" s="78"/>
      <c r="K69" s="78"/>
    </row>
    <row r="70" customFormat="false" ht="15.8" hidden="false" customHeight="false" outlineLevel="0" collapsed="false">
      <c r="B70" s="78"/>
      <c r="C70" s="78"/>
      <c r="D70" s="78"/>
      <c r="E70" s="78"/>
      <c r="F70" s="78"/>
      <c r="G70" s="78"/>
      <c r="H70" s="78"/>
      <c r="I70" s="78"/>
      <c r="J70" s="78"/>
      <c r="K70" s="78"/>
    </row>
    <row r="71" customFormat="false" ht="15.8" hidden="false" customHeight="false" outlineLevel="0" collapsed="false">
      <c r="B71" s="78"/>
      <c r="C71" s="78"/>
      <c r="D71" s="78"/>
      <c r="E71" s="78"/>
      <c r="F71" s="78"/>
      <c r="G71" s="78"/>
      <c r="H71" s="78"/>
      <c r="I71" s="78"/>
      <c r="J71" s="78"/>
      <c r="K71" s="78"/>
    </row>
    <row r="72" customFormat="false" ht="15.8" hidden="false" customHeight="false" outlineLevel="0" collapsed="false">
      <c r="B72" s="78"/>
      <c r="C72" s="78"/>
      <c r="D72" s="78"/>
      <c r="E72" s="78"/>
      <c r="F72" s="78"/>
      <c r="G72" s="78"/>
      <c r="H72" s="78"/>
      <c r="I72" s="78"/>
      <c r="J72" s="78"/>
      <c r="K72" s="78"/>
    </row>
    <row r="73" customFormat="false" ht="15.8" hidden="false" customHeight="false" outlineLevel="0" collapsed="false">
      <c r="B73" s="78"/>
      <c r="C73" s="78"/>
      <c r="D73" s="78"/>
      <c r="E73" s="78"/>
      <c r="F73" s="78"/>
      <c r="G73" s="78"/>
      <c r="H73" s="78"/>
      <c r="I73" s="78"/>
      <c r="J73" s="78"/>
      <c r="K73" s="78"/>
    </row>
    <row r="74" customFormat="false" ht="15.8" hidden="false" customHeight="false" outlineLevel="0" collapsed="false">
      <c r="B74" s="78"/>
      <c r="C74" s="78"/>
      <c r="D74" s="78"/>
      <c r="E74" s="78"/>
      <c r="F74" s="78"/>
      <c r="G74" s="78"/>
      <c r="H74" s="78"/>
      <c r="I74" s="78"/>
      <c r="J74" s="78"/>
      <c r="K74" s="78"/>
    </row>
    <row r="75" customFormat="false" ht="15.8" hidden="false" customHeight="false" outlineLevel="0" collapsed="false">
      <c r="B75" s="78"/>
      <c r="C75" s="78"/>
      <c r="D75" s="78"/>
      <c r="E75" s="78"/>
      <c r="F75" s="78"/>
      <c r="G75" s="78"/>
      <c r="H75" s="78"/>
      <c r="I75" s="78"/>
      <c r="J75" s="78"/>
      <c r="K75" s="78"/>
    </row>
    <row r="76" customFormat="false" ht="15.8" hidden="false" customHeight="false" outlineLevel="0" collapsed="false">
      <c r="B76" s="78"/>
      <c r="C76" s="78"/>
      <c r="D76" s="78"/>
      <c r="E76" s="78"/>
      <c r="F76" s="78"/>
      <c r="G76" s="78"/>
      <c r="H76" s="78"/>
      <c r="I76" s="78"/>
      <c r="J76" s="78"/>
      <c r="K76" s="78"/>
    </row>
    <row r="77" customFormat="false" ht="15.8" hidden="false" customHeight="false" outlineLevel="0" collapsed="false">
      <c r="B77" s="78"/>
      <c r="C77" s="78"/>
      <c r="D77" s="78"/>
      <c r="E77" s="78"/>
      <c r="F77" s="78"/>
      <c r="G77" s="78"/>
      <c r="H77" s="78"/>
      <c r="I77" s="78"/>
      <c r="J77" s="78"/>
      <c r="K77" s="78"/>
    </row>
    <row r="78" customFormat="false" ht="15.8" hidden="false" customHeight="false" outlineLevel="0" collapsed="false">
      <c r="B78" s="78"/>
      <c r="C78" s="78"/>
      <c r="D78" s="78"/>
      <c r="E78" s="78"/>
      <c r="F78" s="78"/>
      <c r="G78" s="78"/>
      <c r="H78" s="78"/>
      <c r="I78" s="78"/>
      <c r="J78" s="78"/>
      <c r="K78" s="78"/>
    </row>
    <row r="79" customFormat="false" ht="15.8" hidden="false" customHeight="false" outlineLevel="0" collapsed="false">
      <c r="B79" s="78"/>
      <c r="C79" s="78"/>
      <c r="D79" s="78"/>
      <c r="E79" s="78"/>
      <c r="F79" s="78"/>
      <c r="G79" s="78"/>
      <c r="H79" s="78"/>
      <c r="I79" s="78"/>
      <c r="J79" s="78"/>
      <c r="K79" s="78"/>
    </row>
    <row r="80" customFormat="false" ht="15.8" hidden="false" customHeight="false" outlineLevel="0" collapsed="false">
      <c r="B80" s="78"/>
      <c r="C80" s="78"/>
      <c r="D80" s="78"/>
      <c r="E80" s="78"/>
      <c r="F80" s="78"/>
      <c r="G80" s="78"/>
      <c r="H80" s="78"/>
      <c r="I80" s="78"/>
      <c r="J80" s="78"/>
      <c r="K80" s="78"/>
    </row>
    <row r="81" customFormat="false" ht="15.8" hidden="false" customHeight="false" outlineLevel="0" collapsed="false">
      <c r="B81" s="78"/>
      <c r="C81" s="78"/>
      <c r="D81" s="78"/>
      <c r="E81" s="78"/>
      <c r="F81" s="78"/>
      <c r="G81" s="78"/>
      <c r="H81" s="78"/>
      <c r="I81" s="78"/>
      <c r="J81" s="78"/>
      <c r="K81" s="78"/>
    </row>
    <row r="82" customFormat="false" ht="15.8" hidden="false" customHeight="false" outlineLevel="0" collapsed="false">
      <c r="B82" s="78"/>
      <c r="C82" s="78"/>
      <c r="D82" s="78"/>
      <c r="E82" s="78"/>
      <c r="F82" s="78"/>
      <c r="G82" s="78"/>
      <c r="H82" s="78"/>
      <c r="I82" s="78"/>
      <c r="J82" s="78"/>
      <c r="K82" s="78"/>
    </row>
    <row r="83" customFormat="false" ht="15.8" hidden="false" customHeight="false" outlineLevel="0" collapsed="false">
      <c r="B83" s="78"/>
      <c r="C83" s="78"/>
      <c r="D83" s="78"/>
      <c r="E83" s="78"/>
      <c r="F83" s="78"/>
      <c r="G83" s="78"/>
      <c r="H83" s="78"/>
      <c r="I83" s="78"/>
      <c r="J83" s="78"/>
      <c r="K83" s="78"/>
    </row>
    <row r="84" customFormat="false" ht="15.8" hidden="false" customHeight="false" outlineLevel="0" collapsed="false">
      <c r="B84" s="78"/>
      <c r="C84" s="78"/>
      <c r="D84" s="78"/>
      <c r="E84" s="78"/>
      <c r="F84" s="78"/>
      <c r="G84" s="78"/>
      <c r="H84" s="78"/>
      <c r="I84" s="78"/>
      <c r="J84" s="78"/>
      <c r="K84" s="78"/>
    </row>
    <row r="85" customFormat="false" ht="15.8" hidden="false" customHeight="false" outlineLevel="0" collapsed="false">
      <c r="B85" s="78"/>
      <c r="C85" s="78"/>
      <c r="D85" s="78"/>
      <c r="E85" s="78"/>
      <c r="F85" s="78"/>
      <c r="G85" s="78"/>
      <c r="H85" s="78"/>
      <c r="I85" s="78"/>
      <c r="J85" s="78"/>
      <c r="K85" s="78"/>
    </row>
    <row r="86" customFormat="false" ht="15.8" hidden="false" customHeight="false" outlineLevel="0" collapsed="false">
      <c r="B86" s="78"/>
      <c r="C86" s="78"/>
      <c r="D86" s="78"/>
      <c r="E86" s="78"/>
      <c r="F86" s="78"/>
      <c r="G86" s="78"/>
      <c r="H86" s="78"/>
      <c r="I86" s="78"/>
      <c r="J86" s="78"/>
      <c r="K86" s="78"/>
    </row>
    <row r="87" customFormat="false" ht="15.8" hidden="false" customHeight="false" outlineLevel="0" collapsed="false">
      <c r="B87" s="78"/>
      <c r="C87" s="78"/>
      <c r="D87" s="78"/>
      <c r="E87" s="78"/>
      <c r="F87" s="78"/>
      <c r="G87" s="78"/>
      <c r="H87" s="78"/>
      <c r="I87" s="78"/>
      <c r="J87" s="78"/>
      <c r="K87" s="78"/>
    </row>
    <row r="88" customFormat="false" ht="15.8" hidden="false" customHeight="false" outlineLevel="0" collapsed="false">
      <c r="B88" s="78"/>
      <c r="C88" s="78"/>
      <c r="D88" s="78"/>
      <c r="E88" s="78"/>
      <c r="F88" s="78"/>
      <c r="G88" s="78"/>
      <c r="H88" s="78"/>
      <c r="I88" s="78"/>
      <c r="J88" s="78"/>
      <c r="K88" s="78"/>
    </row>
    <row r="89" customFormat="false" ht="15.8" hidden="false" customHeight="false" outlineLevel="0" collapsed="false">
      <c r="B89" s="78"/>
      <c r="C89" s="78"/>
      <c r="D89" s="78"/>
      <c r="E89" s="78"/>
      <c r="F89" s="78"/>
      <c r="G89" s="78"/>
      <c r="H89" s="78"/>
      <c r="I89" s="78"/>
      <c r="J89" s="78"/>
      <c r="K89" s="78"/>
    </row>
    <row r="90" customFormat="false" ht="15.8" hidden="false" customHeight="false" outlineLevel="0" collapsed="false">
      <c r="B90" s="78"/>
      <c r="C90" s="78"/>
      <c r="D90" s="78"/>
      <c r="E90" s="78"/>
      <c r="F90" s="78"/>
      <c r="G90" s="78"/>
      <c r="H90" s="78"/>
      <c r="I90" s="78"/>
      <c r="J90" s="78"/>
      <c r="K90" s="78"/>
    </row>
    <row r="91" customFormat="false" ht="15.8" hidden="false" customHeight="false" outlineLevel="0" collapsed="false">
      <c r="B91" s="78"/>
      <c r="C91" s="78"/>
      <c r="D91" s="78"/>
      <c r="E91" s="78"/>
      <c r="F91" s="78"/>
      <c r="G91" s="78"/>
      <c r="H91" s="78"/>
      <c r="I91" s="78"/>
      <c r="J91" s="78"/>
      <c r="K91" s="78"/>
    </row>
    <row r="92" customFormat="false" ht="15.8" hidden="false" customHeight="false" outlineLevel="0" collapsed="false">
      <c r="B92" s="78"/>
      <c r="C92" s="78"/>
      <c r="D92" s="78"/>
      <c r="E92" s="78"/>
      <c r="F92" s="78"/>
      <c r="G92" s="78"/>
      <c r="H92" s="78"/>
      <c r="I92" s="78"/>
      <c r="J92" s="78"/>
      <c r="K92" s="78"/>
    </row>
    <row r="93" customFormat="false" ht="15.8" hidden="false" customHeight="false" outlineLevel="0" collapsed="false">
      <c r="B93" s="78"/>
      <c r="C93" s="78"/>
      <c r="D93" s="78"/>
      <c r="E93" s="78"/>
      <c r="F93" s="78"/>
      <c r="G93" s="78"/>
      <c r="H93" s="78"/>
      <c r="I93" s="78"/>
      <c r="J93" s="78"/>
      <c r="K93" s="78"/>
    </row>
    <row r="94" customFormat="false" ht="15.8" hidden="false" customHeight="false" outlineLevel="0" collapsed="false">
      <c r="B94" s="78"/>
      <c r="C94" s="78"/>
      <c r="D94" s="78"/>
      <c r="E94" s="78"/>
      <c r="F94" s="78"/>
      <c r="G94" s="78"/>
      <c r="H94" s="78"/>
      <c r="I94" s="78"/>
      <c r="J94" s="78"/>
      <c r="K94" s="78"/>
    </row>
    <row r="95" customFormat="false" ht="15.8" hidden="false" customHeight="false" outlineLevel="0" collapsed="false">
      <c r="B95" s="78"/>
      <c r="C95" s="78"/>
      <c r="D95" s="78"/>
      <c r="E95" s="78"/>
      <c r="F95" s="78"/>
      <c r="G95" s="78"/>
      <c r="H95" s="78"/>
      <c r="I95" s="78"/>
      <c r="J95" s="78"/>
      <c r="K95" s="78"/>
    </row>
    <row r="96" customFormat="false" ht="15.8" hidden="false" customHeight="false" outlineLevel="0" collapsed="false">
      <c r="B96" s="78"/>
      <c r="C96" s="78"/>
      <c r="D96" s="78"/>
      <c r="E96" s="78"/>
      <c r="F96" s="78"/>
      <c r="G96" s="78"/>
      <c r="H96" s="78"/>
      <c r="I96" s="78"/>
      <c r="J96" s="78"/>
      <c r="K96" s="78"/>
    </row>
    <row r="97" customFormat="false" ht="15.8" hidden="false" customHeight="false" outlineLevel="0" collapsed="false">
      <c r="B97" s="78"/>
      <c r="C97" s="78"/>
      <c r="D97" s="78"/>
      <c r="E97" s="78"/>
      <c r="F97" s="78"/>
      <c r="G97" s="78"/>
      <c r="H97" s="78"/>
      <c r="I97" s="78"/>
      <c r="J97" s="78"/>
      <c r="K97" s="78"/>
    </row>
    <row r="98" customFormat="false" ht="15.8" hidden="false" customHeight="false" outlineLevel="0" collapsed="false">
      <c r="B98" s="78"/>
      <c r="C98" s="78"/>
      <c r="D98" s="78"/>
      <c r="E98" s="78"/>
      <c r="F98" s="78"/>
      <c r="G98" s="78"/>
      <c r="H98" s="78"/>
      <c r="I98" s="78"/>
      <c r="J98" s="78"/>
      <c r="K98" s="78"/>
    </row>
    <row r="99" customFormat="false" ht="15.8" hidden="false" customHeight="false" outlineLevel="0" collapsed="false">
      <c r="B99" s="78"/>
      <c r="C99" s="78"/>
      <c r="D99" s="78"/>
      <c r="E99" s="78"/>
      <c r="F99" s="78"/>
      <c r="G99" s="78"/>
      <c r="H99" s="78"/>
      <c r="I99" s="78"/>
      <c r="J99" s="78"/>
      <c r="K99" s="78"/>
    </row>
    <row r="100" customFormat="false" ht="15.8" hidden="false" customHeight="false" outlineLevel="0" collapsed="false">
      <c r="B100" s="78"/>
      <c r="C100" s="78"/>
      <c r="D100" s="78"/>
      <c r="E100" s="78"/>
      <c r="F100" s="78"/>
      <c r="G100" s="78"/>
      <c r="H100" s="78"/>
      <c r="I100" s="78"/>
      <c r="J100" s="78"/>
      <c r="K100" s="78"/>
    </row>
    <row r="101" customFormat="false" ht="15.8" hidden="false" customHeight="false" outlineLevel="0" collapsed="false">
      <c r="B101" s="78"/>
      <c r="C101" s="78"/>
      <c r="D101" s="78"/>
      <c r="E101" s="78"/>
      <c r="F101" s="78"/>
      <c r="G101" s="78"/>
      <c r="H101" s="78"/>
      <c r="I101" s="78"/>
      <c r="J101" s="78"/>
      <c r="K101" s="78"/>
    </row>
    <row r="102" customFormat="false" ht="15.8" hidden="false" customHeight="false" outlineLevel="0" collapsed="false">
      <c r="B102" s="78"/>
      <c r="C102" s="78"/>
      <c r="D102" s="78"/>
      <c r="E102" s="78"/>
      <c r="F102" s="78"/>
      <c r="G102" s="78"/>
      <c r="H102" s="78"/>
      <c r="I102" s="78"/>
      <c r="J102" s="78"/>
      <c r="K102" s="78"/>
    </row>
    <row r="103" customFormat="false" ht="15.8" hidden="false" customHeight="false" outlineLevel="0" collapsed="false">
      <c r="B103" s="78"/>
      <c r="C103" s="78"/>
      <c r="D103" s="78"/>
      <c r="E103" s="78"/>
      <c r="F103" s="78"/>
      <c r="G103" s="78"/>
      <c r="H103" s="78"/>
      <c r="I103" s="78"/>
      <c r="J103" s="78"/>
      <c r="K103" s="78"/>
    </row>
    <row r="104" customFormat="false" ht="15.8" hidden="false" customHeight="false" outlineLevel="0" collapsed="false">
      <c r="B104" s="78"/>
      <c r="C104" s="78"/>
      <c r="D104" s="78"/>
      <c r="E104" s="78"/>
      <c r="F104" s="78"/>
      <c r="G104" s="78"/>
      <c r="H104" s="78"/>
      <c r="I104" s="78"/>
      <c r="J104" s="78"/>
      <c r="K104" s="78"/>
    </row>
    <row r="105" customFormat="false" ht="15.8" hidden="false" customHeight="false" outlineLevel="0" collapsed="false">
      <c r="B105" s="78"/>
      <c r="C105" s="78"/>
      <c r="D105" s="78"/>
      <c r="E105" s="78"/>
      <c r="F105" s="78"/>
      <c r="G105" s="78"/>
      <c r="H105" s="78"/>
      <c r="I105" s="78"/>
      <c r="J105" s="78"/>
      <c r="K105" s="78"/>
    </row>
    <row r="106" customFormat="false" ht="15.8" hidden="false" customHeight="false" outlineLevel="0" collapsed="false">
      <c r="B106" s="78"/>
      <c r="C106" s="78"/>
      <c r="D106" s="78"/>
      <c r="E106" s="78"/>
      <c r="F106" s="78"/>
      <c r="G106" s="78"/>
      <c r="H106" s="78"/>
      <c r="I106" s="78"/>
      <c r="J106" s="78"/>
      <c r="K106" s="78"/>
    </row>
    <row r="107" customFormat="false" ht="15.8" hidden="false" customHeight="false" outlineLevel="0" collapsed="false">
      <c r="B107" s="78"/>
      <c r="C107" s="78"/>
      <c r="D107" s="78"/>
      <c r="E107" s="78"/>
      <c r="F107" s="78"/>
      <c r="G107" s="78"/>
      <c r="H107" s="78"/>
      <c r="I107" s="78"/>
      <c r="J107" s="78"/>
      <c r="K107" s="78"/>
    </row>
    <row r="108" customFormat="false" ht="15.8" hidden="false" customHeight="false" outlineLevel="0" collapsed="false">
      <c r="B108" s="78"/>
      <c r="C108" s="78"/>
      <c r="D108" s="78"/>
      <c r="E108" s="78"/>
      <c r="F108" s="78"/>
      <c r="G108" s="78"/>
      <c r="H108" s="78"/>
      <c r="I108" s="78"/>
      <c r="J108" s="78"/>
      <c r="K108" s="78"/>
    </row>
    <row r="109" customFormat="false" ht="15.8" hidden="false" customHeight="false" outlineLevel="0" collapsed="false">
      <c r="B109" s="78"/>
      <c r="C109" s="78"/>
      <c r="D109" s="78"/>
      <c r="E109" s="78"/>
      <c r="F109" s="78"/>
      <c r="G109" s="78"/>
      <c r="H109" s="78"/>
      <c r="I109" s="78"/>
      <c r="J109" s="78"/>
      <c r="K109" s="78"/>
    </row>
    <row r="110" customFormat="false" ht="15.8" hidden="false" customHeight="false" outlineLevel="0" collapsed="false">
      <c r="B110" s="78"/>
      <c r="C110" s="78"/>
      <c r="D110" s="78"/>
      <c r="E110" s="78"/>
      <c r="F110" s="78"/>
      <c r="G110" s="78"/>
      <c r="H110" s="78"/>
      <c r="I110" s="78"/>
      <c r="J110" s="78"/>
      <c r="K110" s="78"/>
    </row>
    <row r="111" customFormat="false" ht="15.8" hidden="false" customHeight="false" outlineLevel="0" collapsed="false">
      <c r="B111" s="78"/>
      <c r="C111" s="78"/>
      <c r="D111" s="78"/>
      <c r="E111" s="78"/>
      <c r="F111" s="78"/>
      <c r="G111" s="78"/>
      <c r="H111" s="78"/>
      <c r="I111" s="78"/>
      <c r="J111" s="78"/>
      <c r="K111" s="78"/>
    </row>
    <row r="112" customFormat="false" ht="15.8" hidden="false" customHeight="false" outlineLevel="0" collapsed="false">
      <c r="B112" s="78"/>
      <c r="C112" s="78"/>
      <c r="D112" s="78"/>
      <c r="E112" s="78"/>
      <c r="F112" s="78"/>
      <c r="G112" s="78"/>
      <c r="H112" s="78"/>
      <c r="I112" s="78"/>
      <c r="J112" s="78"/>
      <c r="K112" s="78"/>
    </row>
    <row r="113" customFormat="false" ht="15.8" hidden="false" customHeight="false" outlineLevel="0" collapsed="false">
      <c r="B113" s="78"/>
      <c r="C113" s="78"/>
      <c r="D113" s="78"/>
      <c r="E113" s="78"/>
      <c r="F113" s="78"/>
      <c r="G113" s="78"/>
      <c r="H113" s="78"/>
      <c r="I113" s="78"/>
      <c r="J113" s="78"/>
      <c r="K113" s="78"/>
    </row>
    <row r="114" customFormat="false" ht="15.8" hidden="false" customHeight="false" outlineLevel="0" collapsed="false">
      <c r="B114" s="78"/>
      <c r="C114" s="78"/>
      <c r="D114" s="78"/>
      <c r="E114" s="78"/>
      <c r="F114" s="78"/>
      <c r="G114" s="78"/>
      <c r="H114" s="78"/>
      <c r="I114" s="78"/>
      <c r="J114" s="78"/>
      <c r="K114" s="78"/>
    </row>
    <row r="115" customFormat="false" ht="15.8" hidden="false" customHeight="false" outlineLevel="0" collapsed="false">
      <c r="B115" s="78"/>
      <c r="C115" s="78"/>
      <c r="D115" s="78"/>
      <c r="E115" s="78"/>
      <c r="F115" s="78"/>
      <c r="G115" s="78"/>
      <c r="H115" s="78"/>
      <c r="I115" s="78"/>
      <c r="J115" s="78"/>
      <c r="K115" s="78"/>
    </row>
    <row r="116" customFormat="false" ht="15.8" hidden="false" customHeight="false" outlineLevel="0" collapsed="false">
      <c r="B116" s="78"/>
      <c r="C116" s="78"/>
      <c r="D116" s="78"/>
      <c r="E116" s="78"/>
      <c r="F116" s="78"/>
      <c r="G116" s="78"/>
      <c r="H116" s="78"/>
      <c r="I116" s="78"/>
      <c r="J116" s="78"/>
      <c r="K116" s="78"/>
    </row>
    <row r="117" customFormat="false" ht="15.8" hidden="false" customHeight="false" outlineLevel="0" collapsed="false">
      <c r="B117" s="78"/>
      <c r="C117" s="78"/>
      <c r="D117" s="78"/>
      <c r="E117" s="78"/>
      <c r="F117" s="78"/>
      <c r="G117" s="78"/>
      <c r="H117" s="78"/>
      <c r="I117" s="78"/>
      <c r="J117" s="78"/>
      <c r="K117" s="78"/>
    </row>
    <row r="118" customFormat="false" ht="15.8" hidden="false" customHeight="false" outlineLevel="0" collapsed="false">
      <c r="B118" s="78"/>
      <c r="C118" s="78"/>
      <c r="D118" s="78"/>
      <c r="E118" s="78"/>
      <c r="F118" s="78"/>
      <c r="G118" s="78"/>
      <c r="H118" s="78"/>
      <c r="I118" s="78"/>
      <c r="J118" s="78"/>
      <c r="K118" s="78"/>
    </row>
    <row r="119" customFormat="false" ht="15.8" hidden="false" customHeight="false" outlineLevel="0" collapsed="false">
      <c r="B119" s="78"/>
      <c r="C119" s="78"/>
      <c r="D119" s="78"/>
      <c r="E119" s="78"/>
      <c r="F119" s="78"/>
      <c r="G119" s="78"/>
      <c r="H119" s="78"/>
      <c r="I119" s="78"/>
      <c r="J119" s="78"/>
      <c r="K119" s="78"/>
    </row>
    <row r="120" customFormat="false" ht="15.8" hidden="false" customHeight="false" outlineLevel="0" collapsed="false">
      <c r="B120" s="78"/>
      <c r="C120" s="78"/>
      <c r="D120" s="78"/>
      <c r="E120" s="78"/>
      <c r="F120" s="78"/>
      <c r="G120" s="78"/>
      <c r="H120" s="78"/>
      <c r="I120" s="78"/>
      <c r="J120" s="78"/>
      <c r="K120" s="78"/>
    </row>
    <row r="121" customFormat="false" ht="15.8" hidden="false" customHeight="false" outlineLevel="0" collapsed="false">
      <c r="B121" s="78"/>
      <c r="C121" s="78"/>
      <c r="D121" s="78"/>
      <c r="E121" s="78"/>
      <c r="F121" s="78"/>
      <c r="G121" s="78"/>
      <c r="H121" s="78"/>
      <c r="I121" s="78"/>
      <c r="J121" s="78"/>
      <c r="K121" s="78"/>
    </row>
    <row r="122" customFormat="false" ht="15.8" hidden="false" customHeight="false" outlineLevel="0" collapsed="false">
      <c r="B122" s="78"/>
      <c r="C122" s="78"/>
      <c r="D122" s="78"/>
      <c r="E122" s="78"/>
      <c r="F122" s="78"/>
      <c r="G122" s="78"/>
      <c r="H122" s="78"/>
      <c r="I122" s="78"/>
      <c r="J122" s="78"/>
      <c r="K122" s="78"/>
    </row>
    <row r="123" customFormat="false" ht="15.8" hidden="false" customHeight="false" outlineLevel="0" collapsed="false">
      <c r="B123" s="78"/>
      <c r="C123" s="78"/>
      <c r="D123" s="78"/>
      <c r="E123" s="78"/>
      <c r="F123" s="78"/>
      <c r="G123" s="78"/>
      <c r="H123" s="78"/>
      <c r="I123" s="78"/>
      <c r="J123" s="78"/>
      <c r="K123" s="78"/>
    </row>
    <row r="124" customFormat="false" ht="15.8" hidden="false" customHeight="false" outlineLevel="0" collapsed="false">
      <c r="B124" s="78"/>
      <c r="C124" s="78"/>
      <c r="D124" s="78"/>
      <c r="E124" s="78"/>
      <c r="F124" s="78"/>
      <c r="G124" s="78"/>
      <c r="H124" s="78"/>
      <c r="I124" s="78"/>
      <c r="J124" s="78"/>
      <c r="K124" s="78"/>
    </row>
    <row r="125" customFormat="false" ht="15.8" hidden="false" customHeight="false" outlineLevel="0" collapsed="false">
      <c r="B125" s="78"/>
      <c r="C125" s="78"/>
      <c r="D125" s="78"/>
      <c r="E125" s="78"/>
      <c r="F125" s="78"/>
      <c r="G125" s="78"/>
      <c r="H125" s="78"/>
      <c r="I125" s="78"/>
      <c r="J125" s="78"/>
      <c r="K125" s="78"/>
    </row>
    <row r="126" customFormat="false" ht="15.8" hidden="false" customHeight="false" outlineLevel="0" collapsed="false">
      <c r="B126" s="78"/>
      <c r="C126" s="78"/>
      <c r="D126" s="78"/>
      <c r="E126" s="78"/>
      <c r="F126" s="78"/>
      <c r="G126" s="78"/>
      <c r="H126" s="78"/>
      <c r="I126" s="78"/>
      <c r="J126" s="78"/>
      <c r="K126" s="78"/>
    </row>
    <row r="127" customFormat="false" ht="15.8" hidden="false" customHeight="false" outlineLevel="0" collapsed="false">
      <c r="B127" s="78"/>
      <c r="C127" s="78"/>
      <c r="D127" s="78"/>
      <c r="E127" s="78"/>
      <c r="F127" s="78"/>
      <c r="G127" s="78"/>
      <c r="H127" s="78"/>
      <c r="I127" s="78"/>
      <c r="J127" s="78"/>
      <c r="K127" s="78"/>
    </row>
    <row r="128" customFormat="false" ht="15.8" hidden="false" customHeight="false" outlineLevel="0" collapsed="false">
      <c r="B128" s="78"/>
      <c r="C128" s="78"/>
      <c r="D128" s="78"/>
      <c r="E128" s="78"/>
      <c r="F128" s="78"/>
      <c r="G128" s="78"/>
      <c r="H128" s="78"/>
      <c r="I128" s="78"/>
      <c r="J128" s="78"/>
      <c r="K128" s="78"/>
    </row>
    <row r="129" customFormat="false" ht="15.8" hidden="false" customHeight="false" outlineLevel="0" collapsed="false">
      <c r="B129" s="78"/>
      <c r="C129" s="78"/>
      <c r="D129" s="78"/>
      <c r="E129" s="78"/>
      <c r="F129" s="78"/>
      <c r="G129" s="78"/>
      <c r="H129" s="78"/>
      <c r="I129" s="78"/>
      <c r="J129" s="78"/>
      <c r="K129" s="78"/>
    </row>
    <row r="130" customFormat="false" ht="15.8" hidden="false" customHeight="false" outlineLevel="0" collapsed="false">
      <c r="B130" s="78"/>
      <c r="C130" s="78"/>
      <c r="D130" s="78"/>
      <c r="E130" s="78"/>
      <c r="F130" s="78"/>
      <c r="G130" s="78"/>
      <c r="H130" s="78"/>
      <c r="I130" s="78"/>
      <c r="J130" s="78"/>
      <c r="K130" s="78"/>
    </row>
    <row r="131" customFormat="false" ht="15.8" hidden="false" customHeight="false" outlineLevel="0" collapsed="false">
      <c r="B131" s="78"/>
      <c r="C131" s="78"/>
      <c r="D131" s="78"/>
      <c r="E131" s="78"/>
      <c r="F131" s="78"/>
      <c r="G131" s="78"/>
      <c r="H131" s="78"/>
      <c r="I131" s="78"/>
      <c r="J131" s="78"/>
      <c r="K131" s="78"/>
    </row>
    <row r="132" customFormat="false" ht="15.8" hidden="false" customHeight="false" outlineLevel="0" collapsed="false">
      <c r="B132" s="78"/>
      <c r="C132" s="78"/>
      <c r="D132" s="78"/>
      <c r="E132" s="78"/>
      <c r="F132" s="78"/>
      <c r="G132" s="78"/>
      <c r="H132" s="78"/>
      <c r="I132" s="78"/>
      <c r="J132" s="78"/>
      <c r="K132" s="78"/>
    </row>
    <row r="133" customFormat="false" ht="15.8" hidden="false" customHeight="false" outlineLevel="0" collapsed="false">
      <c r="B133" s="78"/>
      <c r="C133" s="78"/>
      <c r="D133" s="78"/>
      <c r="E133" s="78"/>
      <c r="F133" s="78"/>
      <c r="G133" s="78"/>
      <c r="H133" s="78"/>
      <c r="I133" s="78"/>
      <c r="J133" s="78"/>
      <c r="K133" s="78"/>
    </row>
    <row r="134" customFormat="false" ht="15.8" hidden="false" customHeight="false" outlineLevel="0" collapsed="false">
      <c r="B134" s="78"/>
      <c r="C134" s="78"/>
      <c r="D134" s="78"/>
      <c r="E134" s="78"/>
      <c r="F134" s="78"/>
      <c r="G134" s="78"/>
      <c r="H134" s="78"/>
      <c r="I134" s="78"/>
      <c r="J134" s="78"/>
      <c r="K134" s="78"/>
    </row>
    <row r="135" customFormat="false" ht="15.8" hidden="false" customHeight="false" outlineLevel="0" collapsed="false">
      <c r="B135" s="78"/>
      <c r="C135" s="78"/>
      <c r="D135" s="78"/>
      <c r="E135" s="78"/>
      <c r="F135" s="78"/>
      <c r="G135" s="78"/>
      <c r="H135" s="78"/>
      <c r="I135" s="78"/>
      <c r="J135" s="78"/>
      <c r="K135" s="78"/>
    </row>
    <row r="136" customFormat="false" ht="15.8" hidden="false" customHeight="false" outlineLevel="0" collapsed="false">
      <c r="B136" s="78"/>
      <c r="C136" s="78"/>
      <c r="D136" s="78"/>
      <c r="E136" s="78"/>
      <c r="F136" s="78"/>
      <c r="G136" s="78"/>
      <c r="H136" s="78"/>
      <c r="I136" s="78"/>
      <c r="J136" s="78"/>
      <c r="K136" s="78"/>
    </row>
    <row r="137" customFormat="false" ht="15.8" hidden="false" customHeight="false" outlineLevel="0" collapsed="false">
      <c r="B137" s="78"/>
      <c r="C137" s="78"/>
      <c r="D137" s="78"/>
      <c r="E137" s="78"/>
      <c r="F137" s="78"/>
      <c r="G137" s="78"/>
      <c r="H137" s="78"/>
      <c r="I137" s="78"/>
      <c r="J137" s="78"/>
      <c r="K137" s="78"/>
    </row>
    <row r="138" customFormat="false" ht="15.8" hidden="false" customHeight="false" outlineLevel="0" collapsed="false">
      <c r="B138" s="78"/>
      <c r="C138" s="78"/>
      <c r="D138" s="78"/>
      <c r="E138" s="78"/>
      <c r="F138" s="78"/>
      <c r="G138" s="78"/>
      <c r="H138" s="78"/>
      <c r="I138" s="78"/>
      <c r="J138" s="78"/>
      <c r="K138" s="78"/>
    </row>
    <row r="139" customFormat="false" ht="15.8" hidden="false" customHeight="false" outlineLevel="0" collapsed="false">
      <c r="B139" s="78"/>
      <c r="C139" s="78"/>
      <c r="D139" s="78"/>
      <c r="E139" s="78"/>
      <c r="F139" s="78"/>
      <c r="G139" s="78"/>
      <c r="H139" s="78"/>
      <c r="I139" s="78"/>
      <c r="J139" s="78"/>
      <c r="K139" s="78"/>
    </row>
    <row r="140" customFormat="false" ht="15.8" hidden="false" customHeight="false" outlineLevel="0" collapsed="false">
      <c r="B140" s="78"/>
      <c r="C140" s="78"/>
      <c r="D140" s="78"/>
      <c r="E140" s="78"/>
      <c r="F140" s="78"/>
      <c r="G140" s="78"/>
      <c r="H140" s="78"/>
      <c r="I140" s="78"/>
      <c r="J140" s="78"/>
      <c r="K140" s="78"/>
    </row>
    <row r="141" customFormat="false" ht="15.8" hidden="false" customHeight="false" outlineLevel="0" collapsed="false">
      <c r="B141" s="78"/>
      <c r="C141" s="78"/>
      <c r="D141" s="78"/>
      <c r="E141" s="78"/>
      <c r="F141" s="78"/>
      <c r="G141" s="78"/>
      <c r="H141" s="78"/>
      <c r="I141" s="78"/>
      <c r="J141" s="78"/>
      <c r="K141" s="78"/>
    </row>
    <row r="142" customFormat="false" ht="15.8" hidden="false" customHeight="false" outlineLevel="0" collapsed="false">
      <c r="B142" s="78"/>
      <c r="C142" s="78"/>
      <c r="D142" s="78"/>
      <c r="E142" s="78"/>
      <c r="F142" s="78"/>
      <c r="G142" s="78"/>
      <c r="H142" s="78"/>
      <c r="I142" s="78"/>
      <c r="J142" s="78"/>
      <c r="K142" s="78"/>
    </row>
    <row r="143" customFormat="false" ht="15.8" hidden="false" customHeight="false" outlineLevel="0" collapsed="false">
      <c r="B143" s="78"/>
      <c r="C143" s="78"/>
      <c r="D143" s="78"/>
      <c r="E143" s="78"/>
      <c r="F143" s="78"/>
      <c r="G143" s="78"/>
      <c r="H143" s="78"/>
      <c r="I143" s="78"/>
      <c r="J143" s="78"/>
      <c r="K143" s="78"/>
    </row>
    <row r="144" customFormat="false" ht="15.8" hidden="false" customHeight="false" outlineLevel="0" collapsed="false">
      <c r="B144" s="78"/>
      <c r="C144" s="78"/>
      <c r="D144" s="78"/>
      <c r="E144" s="78"/>
      <c r="F144" s="78"/>
      <c r="G144" s="78"/>
      <c r="H144" s="78"/>
      <c r="I144" s="78"/>
      <c r="J144" s="78"/>
      <c r="K144" s="78"/>
    </row>
    <row r="145" customFormat="false" ht="15.8" hidden="false" customHeight="false" outlineLevel="0" collapsed="false">
      <c r="B145" s="78"/>
      <c r="C145" s="78"/>
      <c r="D145" s="78"/>
      <c r="E145" s="78"/>
      <c r="F145" s="78"/>
      <c r="G145" s="78"/>
      <c r="H145" s="78"/>
      <c r="I145" s="78"/>
      <c r="J145" s="78"/>
      <c r="K145" s="78"/>
    </row>
    <row r="146" customFormat="false" ht="15.8" hidden="false" customHeight="false" outlineLevel="0" collapsed="false">
      <c r="B146" s="78"/>
      <c r="C146" s="78"/>
      <c r="D146" s="78"/>
      <c r="E146" s="78"/>
      <c r="F146" s="78"/>
      <c r="G146" s="78"/>
      <c r="H146" s="78"/>
      <c r="I146" s="78"/>
      <c r="J146" s="78"/>
      <c r="K146" s="78"/>
    </row>
    <row r="147" customFormat="false" ht="15.8" hidden="false" customHeight="false" outlineLevel="0" collapsed="false">
      <c r="B147" s="78"/>
      <c r="C147" s="78"/>
      <c r="D147" s="78"/>
      <c r="E147" s="78"/>
      <c r="F147" s="78"/>
      <c r="G147" s="78"/>
      <c r="H147" s="78"/>
      <c r="I147" s="78"/>
      <c r="J147" s="78"/>
      <c r="K147" s="78"/>
    </row>
    <row r="148" customFormat="false" ht="15.8" hidden="false" customHeight="false" outlineLevel="0" collapsed="false">
      <c r="B148" s="78"/>
      <c r="C148" s="78"/>
      <c r="D148" s="78"/>
      <c r="E148" s="78"/>
      <c r="F148" s="78"/>
      <c r="G148" s="78"/>
      <c r="H148" s="78"/>
      <c r="I148" s="78"/>
      <c r="J148" s="78"/>
      <c r="K148" s="78"/>
    </row>
    <row r="149" customFormat="false" ht="15.8" hidden="false" customHeight="false" outlineLevel="0" collapsed="false">
      <c r="B149" s="78"/>
      <c r="C149" s="78"/>
      <c r="D149" s="78"/>
      <c r="E149" s="78"/>
      <c r="F149" s="78"/>
      <c r="G149" s="78"/>
      <c r="H149" s="78"/>
      <c r="I149" s="78"/>
      <c r="J149" s="78"/>
      <c r="K149" s="78"/>
    </row>
    <row r="150" customFormat="false" ht="15.8" hidden="false" customHeight="false" outlineLevel="0" collapsed="false">
      <c r="B150" s="78"/>
      <c r="C150" s="78"/>
      <c r="D150" s="78"/>
      <c r="E150" s="78"/>
      <c r="F150" s="78"/>
      <c r="G150" s="78"/>
      <c r="H150" s="78"/>
      <c r="I150" s="78"/>
      <c r="J150" s="78"/>
      <c r="K150" s="78"/>
    </row>
    <row r="151" customFormat="false" ht="15.8" hidden="false" customHeight="false" outlineLevel="0" collapsed="false">
      <c r="B151" s="78"/>
      <c r="C151" s="78"/>
      <c r="D151" s="78"/>
      <c r="E151" s="78"/>
      <c r="F151" s="78"/>
      <c r="G151" s="78"/>
      <c r="H151" s="78"/>
      <c r="I151" s="78"/>
      <c r="J151" s="78"/>
      <c r="K151" s="78"/>
    </row>
    <row r="152" customFormat="false" ht="15.8" hidden="false" customHeight="false" outlineLevel="0" collapsed="false">
      <c r="B152" s="78"/>
      <c r="C152" s="78"/>
      <c r="D152" s="78"/>
      <c r="E152" s="78"/>
      <c r="F152" s="78"/>
      <c r="G152" s="78"/>
      <c r="H152" s="78"/>
      <c r="I152" s="78"/>
      <c r="J152" s="78"/>
      <c r="K152" s="78"/>
    </row>
    <row r="153" customFormat="false" ht="15.8" hidden="false" customHeight="false" outlineLevel="0" collapsed="false">
      <c r="B153" s="78"/>
      <c r="C153" s="78"/>
      <c r="D153" s="78"/>
      <c r="E153" s="78"/>
      <c r="F153" s="78"/>
      <c r="G153" s="78"/>
      <c r="H153" s="78"/>
      <c r="I153" s="78"/>
      <c r="J153" s="78"/>
      <c r="K153" s="78"/>
    </row>
    <row r="154" customFormat="false" ht="15.8" hidden="false" customHeight="false" outlineLevel="0" collapsed="false">
      <c r="B154" s="78"/>
      <c r="C154" s="78"/>
      <c r="D154" s="78"/>
      <c r="E154" s="78"/>
      <c r="F154" s="78"/>
      <c r="G154" s="78"/>
      <c r="H154" s="78"/>
      <c r="I154" s="78"/>
      <c r="J154" s="78"/>
      <c r="K154" s="78"/>
    </row>
    <row r="155" customFormat="false" ht="15.8" hidden="false" customHeight="false" outlineLevel="0" collapsed="false">
      <c r="B155" s="78"/>
      <c r="C155" s="78"/>
      <c r="D155" s="78"/>
      <c r="E155" s="78"/>
      <c r="F155" s="78"/>
      <c r="G155" s="78"/>
      <c r="H155" s="78"/>
      <c r="I155" s="78"/>
      <c r="J155" s="78"/>
      <c r="K155" s="78"/>
    </row>
    <row r="156" customFormat="false" ht="15.8" hidden="false" customHeight="false" outlineLevel="0" collapsed="false">
      <c r="B156" s="78"/>
      <c r="C156" s="78"/>
      <c r="D156" s="78"/>
      <c r="E156" s="78"/>
      <c r="F156" s="78"/>
      <c r="G156" s="78"/>
      <c r="H156" s="78"/>
      <c r="I156" s="78"/>
      <c r="J156" s="78"/>
      <c r="K156" s="78"/>
    </row>
    <row r="157" customFormat="false" ht="15.8" hidden="false" customHeight="false" outlineLevel="0" collapsed="false">
      <c r="B157" s="78"/>
      <c r="C157" s="78"/>
      <c r="D157" s="78"/>
      <c r="E157" s="78"/>
      <c r="F157" s="78"/>
      <c r="G157" s="78"/>
      <c r="H157" s="78"/>
      <c r="I157" s="78"/>
      <c r="J157" s="78"/>
      <c r="K157" s="78"/>
    </row>
    <row r="158" customFormat="false" ht="15.8" hidden="false" customHeight="false" outlineLevel="0" collapsed="false">
      <c r="B158" s="78"/>
      <c r="C158" s="78"/>
      <c r="D158" s="78"/>
      <c r="E158" s="78"/>
      <c r="F158" s="78"/>
      <c r="G158" s="78"/>
      <c r="H158" s="78"/>
      <c r="I158" s="78"/>
      <c r="J158" s="78"/>
      <c r="K158" s="78"/>
    </row>
    <row r="159" customFormat="false" ht="15.8" hidden="false" customHeight="false" outlineLevel="0" collapsed="false">
      <c r="B159" s="78"/>
      <c r="C159" s="78"/>
      <c r="D159" s="78"/>
      <c r="E159" s="78"/>
      <c r="F159" s="78"/>
      <c r="G159" s="78"/>
      <c r="H159" s="78"/>
      <c r="I159" s="78"/>
      <c r="J159" s="78"/>
      <c r="K159" s="78"/>
    </row>
    <row r="160" customFormat="false" ht="15.8" hidden="false" customHeight="false" outlineLevel="0" collapsed="false">
      <c r="B160" s="78"/>
      <c r="C160" s="78"/>
      <c r="D160" s="78"/>
      <c r="E160" s="78"/>
      <c r="F160" s="78"/>
      <c r="G160" s="78"/>
      <c r="H160" s="78"/>
      <c r="I160" s="78"/>
      <c r="J160" s="78"/>
      <c r="K160" s="78"/>
    </row>
    <row r="161" customFormat="false" ht="15.8" hidden="false" customHeight="false" outlineLevel="0" collapsed="false">
      <c r="B161" s="78"/>
      <c r="C161" s="78"/>
      <c r="D161" s="78"/>
      <c r="E161" s="78"/>
      <c r="F161" s="78"/>
      <c r="G161" s="78"/>
      <c r="H161" s="78"/>
      <c r="I161" s="78"/>
      <c r="J161" s="78"/>
      <c r="K161" s="78"/>
    </row>
    <row r="162" customFormat="false" ht="15.8" hidden="false" customHeight="false" outlineLevel="0" collapsed="false">
      <c r="B162" s="78"/>
      <c r="C162" s="78"/>
      <c r="D162" s="78"/>
      <c r="E162" s="78"/>
      <c r="F162" s="78"/>
      <c r="G162" s="78"/>
      <c r="H162" s="78"/>
      <c r="I162" s="78"/>
      <c r="J162" s="78"/>
      <c r="K162" s="78"/>
    </row>
    <row r="163" customFormat="false" ht="15.8" hidden="false" customHeight="false" outlineLevel="0" collapsed="false">
      <c r="B163" s="78"/>
      <c r="C163" s="78"/>
      <c r="D163" s="78"/>
      <c r="E163" s="78"/>
      <c r="F163" s="78"/>
      <c r="G163" s="78"/>
      <c r="H163" s="78"/>
      <c r="I163" s="78"/>
      <c r="J163" s="78"/>
      <c r="K163" s="78"/>
    </row>
    <row r="164" customFormat="false" ht="15.8" hidden="false" customHeight="false" outlineLevel="0" collapsed="false">
      <c r="B164" s="78"/>
      <c r="C164" s="78"/>
      <c r="D164" s="78"/>
      <c r="E164" s="78"/>
      <c r="F164" s="78"/>
      <c r="G164" s="78"/>
      <c r="H164" s="78"/>
      <c r="I164" s="78"/>
      <c r="J164" s="78"/>
      <c r="K164" s="78"/>
    </row>
    <row r="165" customFormat="false" ht="15.8" hidden="false" customHeight="false" outlineLevel="0" collapsed="false">
      <c r="B165" s="78"/>
      <c r="C165" s="78"/>
      <c r="D165" s="78"/>
      <c r="E165" s="78"/>
      <c r="F165" s="78"/>
      <c r="G165" s="78"/>
      <c r="H165" s="78"/>
      <c r="I165" s="78"/>
      <c r="J165" s="78"/>
      <c r="K165" s="78"/>
    </row>
    <row r="166" customFormat="false" ht="15.8" hidden="false" customHeight="false" outlineLevel="0" collapsed="false">
      <c r="B166" s="78"/>
      <c r="C166" s="78"/>
      <c r="D166" s="78"/>
      <c r="E166" s="78"/>
      <c r="F166" s="78"/>
      <c r="G166" s="78"/>
      <c r="H166" s="78"/>
      <c r="I166" s="78"/>
      <c r="J166" s="78"/>
      <c r="K166" s="78"/>
    </row>
    <row r="167" customFormat="false" ht="15.8" hidden="false" customHeight="false" outlineLevel="0" collapsed="false">
      <c r="B167" s="78"/>
      <c r="C167" s="78"/>
      <c r="D167" s="78"/>
      <c r="E167" s="78"/>
      <c r="F167" s="78"/>
      <c r="G167" s="78"/>
      <c r="H167" s="78"/>
      <c r="I167" s="78"/>
      <c r="J167" s="78"/>
      <c r="K167" s="78"/>
    </row>
    <row r="168" customFormat="false" ht="15.8" hidden="false" customHeight="false" outlineLevel="0" collapsed="false">
      <c r="B168" s="78"/>
      <c r="C168" s="78"/>
      <c r="D168" s="78"/>
      <c r="E168" s="78"/>
      <c r="F168" s="78"/>
      <c r="G168" s="78"/>
      <c r="H168" s="78"/>
      <c r="I168" s="78"/>
      <c r="J168" s="78"/>
      <c r="K168" s="78"/>
    </row>
    <row r="169" customFormat="false" ht="15.8" hidden="false" customHeight="false" outlineLevel="0" collapsed="false">
      <c r="B169" s="78"/>
      <c r="C169" s="78"/>
      <c r="D169" s="78"/>
      <c r="E169" s="78"/>
      <c r="F169" s="78"/>
      <c r="G169" s="78"/>
      <c r="H169" s="78"/>
      <c r="I169" s="78"/>
      <c r="J169" s="78"/>
      <c r="K169" s="78"/>
    </row>
    <row r="170" customFormat="false" ht="15.8" hidden="false" customHeight="false" outlineLevel="0" collapsed="false">
      <c r="B170" s="78"/>
      <c r="C170" s="78"/>
      <c r="D170" s="78"/>
      <c r="E170" s="78"/>
      <c r="F170" s="78"/>
      <c r="G170" s="78"/>
      <c r="H170" s="78"/>
      <c r="I170" s="78"/>
      <c r="J170" s="78"/>
      <c r="K170" s="78"/>
    </row>
    <row r="171" customFormat="false" ht="15.8" hidden="false" customHeight="false" outlineLevel="0" collapsed="false">
      <c r="B171" s="78"/>
      <c r="C171" s="78"/>
      <c r="D171" s="78"/>
      <c r="E171" s="78"/>
      <c r="F171" s="78"/>
      <c r="G171" s="78"/>
      <c r="H171" s="78"/>
      <c r="I171" s="78"/>
      <c r="J171" s="78"/>
      <c r="K171" s="78"/>
    </row>
    <row r="172" customFormat="false" ht="15.8" hidden="false" customHeight="false" outlineLevel="0" collapsed="false">
      <c r="B172" s="78"/>
      <c r="C172" s="78"/>
      <c r="D172" s="78"/>
      <c r="E172" s="78"/>
      <c r="F172" s="78"/>
      <c r="G172" s="78"/>
      <c r="H172" s="78"/>
      <c r="I172" s="78"/>
      <c r="J172" s="78"/>
      <c r="K172" s="78"/>
    </row>
    <row r="173" customFormat="false" ht="15.8" hidden="false" customHeight="false" outlineLevel="0" collapsed="false">
      <c r="B173" s="78"/>
      <c r="C173" s="78"/>
      <c r="D173" s="78"/>
      <c r="E173" s="78"/>
      <c r="F173" s="78"/>
      <c r="G173" s="78"/>
      <c r="H173" s="78"/>
      <c r="I173" s="78"/>
      <c r="J173" s="78"/>
      <c r="K173" s="78"/>
    </row>
    <row r="174" customFormat="false" ht="15.8" hidden="false" customHeight="false" outlineLevel="0" collapsed="false">
      <c r="B174" s="78"/>
      <c r="C174" s="78"/>
      <c r="D174" s="78"/>
      <c r="E174" s="78"/>
      <c r="F174" s="78"/>
      <c r="G174" s="78"/>
      <c r="H174" s="78"/>
      <c r="I174" s="78"/>
      <c r="J174" s="78"/>
      <c r="K174" s="78"/>
    </row>
    <row r="175" customFormat="false" ht="15.8" hidden="false" customHeight="false" outlineLevel="0" collapsed="false">
      <c r="B175" s="78"/>
      <c r="C175" s="78"/>
      <c r="D175" s="78"/>
      <c r="E175" s="78"/>
      <c r="F175" s="78"/>
      <c r="G175" s="78"/>
      <c r="H175" s="78"/>
      <c r="I175" s="78"/>
      <c r="J175" s="78"/>
      <c r="K175" s="78"/>
    </row>
    <row r="176" customFormat="false" ht="15.8" hidden="false" customHeight="false" outlineLevel="0" collapsed="false">
      <c r="B176" s="78"/>
      <c r="C176" s="78"/>
      <c r="D176" s="78"/>
      <c r="E176" s="78"/>
      <c r="F176" s="78"/>
      <c r="G176" s="78"/>
      <c r="H176" s="78"/>
      <c r="I176" s="78"/>
      <c r="J176" s="78"/>
      <c r="K176" s="78"/>
    </row>
    <row r="177" customFormat="false" ht="15.8" hidden="false" customHeight="false" outlineLevel="0" collapsed="false">
      <c r="B177" s="78"/>
      <c r="C177" s="78"/>
      <c r="D177" s="78"/>
      <c r="E177" s="78"/>
      <c r="F177" s="78"/>
      <c r="G177" s="78"/>
      <c r="H177" s="78"/>
      <c r="I177" s="78"/>
      <c r="J177" s="78"/>
      <c r="K177" s="78"/>
    </row>
    <row r="178" customFormat="false" ht="15.8" hidden="false" customHeight="false" outlineLevel="0" collapsed="false">
      <c r="B178" s="78"/>
      <c r="C178" s="78"/>
      <c r="D178" s="78"/>
      <c r="E178" s="78"/>
      <c r="F178" s="78"/>
      <c r="G178" s="78"/>
      <c r="H178" s="78"/>
      <c r="I178" s="78"/>
      <c r="J178" s="78"/>
      <c r="K178" s="78"/>
    </row>
    <row r="179" customFormat="false" ht="15.8" hidden="false" customHeight="false" outlineLevel="0" collapsed="false">
      <c r="B179" s="78"/>
      <c r="C179" s="78"/>
      <c r="D179" s="78"/>
      <c r="E179" s="78"/>
      <c r="F179" s="78"/>
      <c r="G179" s="78"/>
      <c r="H179" s="78"/>
      <c r="I179" s="78"/>
      <c r="J179" s="78"/>
      <c r="K179" s="78"/>
    </row>
    <row r="180" customFormat="false" ht="15.8" hidden="false" customHeight="false" outlineLevel="0" collapsed="false">
      <c r="B180" s="78"/>
      <c r="C180" s="78"/>
      <c r="D180" s="78"/>
      <c r="E180" s="78"/>
      <c r="F180" s="78"/>
      <c r="G180" s="78"/>
      <c r="H180" s="78"/>
      <c r="I180" s="78"/>
      <c r="J180" s="78"/>
      <c r="K180" s="78"/>
    </row>
    <row r="181" customFormat="false" ht="15.8" hidden="false" customHeight="false" outlineLevel="0" collapsed="false">
      <c r="B181" s="78"/>
      <c r="C181" s="78"/>
      <c r="D181" s="78"/>
      <c r="E181" s="78"/>
      <c r="F181" s="78"/>
      <c r="G181" s="78"/>
      <c r="H181" s="78"/>
      <c r="I181" s="78"/>
      <c r="J181" s="78"/>
      <c r="K181" s="78"/>
    </row>
    <row r="182" customFormat="false" ht="15.8" hidden="false" customHeight="false" outlineLevel="0" collapsed="false">
      <c r="B182" s="78"/>
      <c r="C182" s="78"/>
      <c r="D182" s="78"/>
      <c r="E182" s="78"/>
      <c r="F182" s="78"/>
      <c r="G182" s="78"/>
      <c r="H182" s="78"/>
      <c r="I182" s="78"/>
      <c r="J182" s="78"/>
      <c r="K182" s="78"/>
    </row>
    <row r="183" customFormat="false" ht="15.8" hidden="false" customHeight="false" outlineLevel="0" collapsed="false">
      <c r="B183" s="78"/>
      <c r="C183" s="78"/>
      <c r="D183" s="78"/>
      <c r="E183" s="78"/>
      <c r="F183" s="78"/>
      <c r="G183" s="78"/>
      <c r="H183" s="78"/>
      <c r="I183" s="78"/>
      <c r="J183" s="78"/>
      <c r="K183" s="78"/>
    </row>
    <row r="184" customFormat="false" ht="15.8" hidden="false" customHeight="false" outlineLevel="0" collapsed="false">
      <c r="B184" s="78"/>
      <c r="C184" s="78"/>
      <c r="D184" s="78"/>
      <c r="E184" s="78"/>
      <c r="F184" s="78"/>
      <c r="G184" s="78"/>
      <c r="H184" s="78"/>
      <c r="I184" s="78"/>
      <c r="J184" s="78"/>
      <c r="K184" s="78"/>
    </row>
    <row r="185" customFormat="false" ht="15.8" hidden="false" customHeight="false" outlineLevel="0" collapsed="false">
      <c r="B185" s="78"/>
      <c r="C185" s="78"/>
      <c r="D185" s="78"/>
      <c r="E185" s="78"/>
      <c r="F185" s="78"/>
      <c r="G185" s="78"/>
      <c r="H185" s="78"/>
      <c r="I185" s="78"/>
      <c r="J185" s="78"/>
      <c r="K185" s="78"/>
    </row>
    <row r="186" customFormat="false" ht="15.8" hidden="false" customHeight="false" outlineLevel="0" collapsed="false">
      <c r="B186" s="78"/>
      <c r="C186" s="78"/>
      <c r="D186" s="78"/>
      <c r="E186" s="78"/>
      <c r="F186" s="78"/>
      <c r="G186" s="78"/>
      <c r="H186" s="78"/>
      <c r="I186" s="78"/>
      <c r="J186" s="78"/>
      <c r="K186" s="78"/>
    </row>
    <row r="187" customFormat="false" ht="15.8" hidden="false" customHeight="false" outlineLevel="0" collapsed="false">
      <c r="B187" s="78"/>
      <c r="C187" s="78"/>
      <c r="D187" s="78"/>
      <c r="E187" s="78"/>
      <c r="F187" s="78"/>
      <c r="G187" s="78"/>
      <c r="H187" s="78"/>
      <c r="I187" s="78"/>
      <c r="J187" s="78"/>
      <c r="K187" s="78"/>
    </row>
    <row r="188" customFormat="false" ht="15.8" hidden="false" customHeight="false" outlineLevel="0" collapsed="false">
      <c r="B188" s="78"/>
      <c r="C188" s="78"/>
      <c r="D188" s="78"/>
      <c r="E188" s="78"/>
      <c r="F188" s="78"/>
      <c r="G188" s="78"/>
      <c r="H188" s="78"/>
      <c r="I188" s="78"/>
      <c r="J188" s="78"/>
      <c r="K188" s="78"/>
    </row>
    <row r="189" customFormat="false" ht="15.8" hidden="false" customHeight="false" outlineLevel="0" collapsed="false">
      <c r="B189" s="78"/>
      <c r="C189" s="78"/>
      <c r="D189" s="78"/>
      <c r="E189" s="78"/>
      <c r="F189" s="78"/>
      <c r="G189" s="78"/>
      <c r="H189" s="78"/>
      <c r="I189" s="78"/>
      <c r="J189" s="78"/>
      <c r="K189" s="78"/>
    </row>
    <row r="190" customFormat="false" ht="15.8" hidden="false" customHeight="false" outlineLevel="0" collapsed="false">
      <c r="B190" s="78"/>
      <c r="C190" s="78"/>
      <c r="D190" s="78"/>
      <c r="E190" s="78"/>
      <c r="F190" s="78"/>
      <c r="G190" s="78"/>
      <c r="H190" s="78"/>
      <c r="I190" s="78"/>
      <c r="J190" s="78"/>
      <c r="K190" s="78"/>
    </row>
    <row r="191" customFormat="false" ht="15.8" hidden="false" customHeight="false" outlineLevel="0" collapsed="false">
      <c r="B191" s="78"/>
      <c r="C191" s="78"/>
      <c r="D191" s="78"/>
      <c r="E191" s="78"/>
      <c r="F191" s="78"/>
      <c r="G191" s="78"/>
      <c r="H191" s="78"/>
      <c r="I191" s="78"/>
      <c r="J191" s="78"/>
      <c r="K191" s="78"/>
    </row>
    <row r="192" customFormat="false" ht="15.8" hidden="false" customHeight="false" outlineLevel="0" collapsed="false">
      <c r="B192" s="78"/>
      <c r="C192" s="78"/>
      <c r="D192" s="78"/>
      <c r="E192" s="78"/>
      <c r="F192" s="78"/>
      <c r="G192" s="78"/>
      <c r="H192" s="78"/>
      <c r="I192" s="78"/>
      <c r="J192" s="78"/>
      <c r="K192" s="78"/>
    </row>
    <row r="193" customFormat="false" ht="15.8" hidden="false" customHeight="false" outlineLevel="0" collapsed="false">
      <c r="B193" s="78"/>
      <c r="C193" s="78"/>
      <c r="D193" s="78"/>
      <c r="E193" s="78"/>
      <c r="F193" s="78"/>
      <c r="G193" s="78"/>
      <c r="H193" s="78"/>
      <c r="I193" s="78"/>
      <c r="J193" s="78"/>
      <c r="K193" s="78"/>
    </row>
    <row r="194" customFormat="false" ht="15.8" hidden="false" customHeight="false" outlineLevel="0" collapsed="false">
      <c r="B194" s="78"/>
      <c r="C194" s="78"/>
      <c r="D194" s="78"/>
      <c r="E194" s="78"/>
      <c r="F194" s="78"/>
      <c r="G194" s="78"/>
      <c r="H194" s="78"/>
      <c r="I194" s="78"/>
      <c r="J194" s="78"/>
      <c r="K194" s="78"/>
    </row>
    <row r="195" customFormat="false" ht="15.8" hidden="false" customHeight="false" outlineLevel="0" collapsed="false">
      <c r="B195" s="78"/>
      <c r="C195" s="78"/>
      <c r="D195" s="78"/>
      <c r="E195" s="78"/>
      <c r="F195" s="78"/>
      <c r="G195" s="78"/>
      <c r="H195" s="78"/>
      <c r="I195" s="78"/>
      <c r="J195" s="78"/>
      <c r="K195" s="78"/>
    </row>
    <row r="196" customFormat="false" ht="15.8" hidden="false" customHeight="false" outlineLevel="0" collapsed="false">
      <c r="B196" s="78"/>
      <c r="C196" s="78"/>
      <c r="D196" s="78"/>
      <c r="E196" s="78"/>
      <c r="F196" s="78"/>
      <c r="G196" s="78"/>
      <c r="H196" s="78"/>
      <c r="I196" s="78"/>
      <c r="J196" s="78"/>
      <c r="K196" s="78"/>
    </row>
    <row r="197" customFormat="false" ht="15.8" hidden="false" customHeight="false" outlineLevel="0" collapsed="false">
      <c r="B197" s="78"/>
      <c r="C197" s="78"/>
      <c r="D197" s="78"/>
      <c r="E197" s="78"/>
      <c r="F197" s="78"/>
      <c r="G197" s="78"/>
      <c r="H197" s="78"/>
      <c r="I197" s="78"/>
      <c r="J197" s="78"/>
      <c r="K197" s="78"/>
    </row>
    <row r="198" customFormat="false" ht="15.8" hidden="false" customHeight="false" outlineLevel="0" collapsed="false">
      <c r="B198" s="78"/>
      <c r="C198" s="78"/>
      <c r="D198" s="78"/>
      <c r="E198" s="78"/>
      <c r="F198" s="78"/>
      <c r="G198" s="78"/>
      <c r="H198" s="78"/>
      <c r="I198" s="78"/>
      <c r="J198" s="78"/>
      <c r="K198" s="78"/>
    </row>
    <row r="199" customFormat="false" ht="15.8" hidden="false" customHeight="false" outlineLevel="0" collapsed="false">
      <c r="B199" s="78"/>
      <c r="C199" s="78"/>
      <c r="D199" s="78"/>
      <c r="E199" s="78"/>
      <c r="F199" s="78"/>
      <c r="G199" s="78"/>
      <c r="H199" s="78"/>
      <c r="I199" s="78"/>
      <c r="J199" s="78"/>
      <c r="K199" s="78"/>
    </row>
    <row r="200" customFormat="false" ht="15.8" hidden="false" customHeight="false" outlineLevel="0" collapsed="false">
      <c r="B200" s="78"/>
      <c r="C200" s="78"/>
      <c r="D200" s="78"/>
      <c r="E200" s="78"/>
      <c r="F200" s="78"/>
      <c r="G200" s="78"/>
      <c r="H200" s="78"/>
      <c r="I200" s="78"/>
      <c r="J200" s="78"/>
      <c r="K200" s="78"/>
    </row>
    <row r="201" customFormat="false" ht="15.8" hidden="false" customHeight="false" outlineLevel="0" collapsed="false">
      <c r="B201" s="78"/>
      <c r="C201" s="78"/>
      <c r="D201" s="78"/>
      <c r="E201" s="78"/>
      <c r="F201" s="78"/>
      <c r="G201" s="78"/>
      <c r="H201" s="78"/>
      <c r="I201" s="78"/>
      <c r="J201" s="78"/>
      <c r="K201" s="78"/>
    </row>
    <row r="202" customFormat="false" ht="15.8" hidden="false" customHeight="false" outlineLevel="0" collapsed="false">
      <c r="B202" s="78"/>
      <c r="C202" s="78"/>
      <c r="D202" s="78"/>
      <c r="E202" s="78"/>
      <c r="F202" s="78"/>
      <c r="G202" s="78"/>
      <c r="H202" s="78"/>
      <c r="I202" s="78"/>
      <c r="J202" s="78"/>
      <c r="K202" s="78"/>
    </row>
    <row r="203" customFormat="false" ht="15.8" hidden="false" customHeight="false" outlineLevel="0" collapsed="false">
      <c r="B203" s="78"/>
      <c r="C203" s="78"/>
      <c r="D203" s="78"/>
      <c r="E203" s="78"/>
      <c r="F203" s="78"/>
      <c r="G203" s="78"/>
      <c r="H203" s="78"/>
      <c r="I203" s="78"/>
      <c r="J203" s="78"/>
      <c r="K203" s="78"/>
    </row>
    <row r="204" customFormat="false" ht="15.8" hidden="false" customHeight="false" outlineLevel="0" collapsed="false">
      <c r="B204" s="78"/>
      <c r="C204" s="78"/>
      <c r="D204" s="78"/>
      <c r="E204" s="78"/>
      <c r="F204" s="78"/>
      <c r="G204" s="78"/>
      <c r="H204" s="78"/>
      <c r="I204" s="78"/>
      <c r="J204" s="78"/>
      <c r="K204" s="78"/>
    </row>
    <row r="205" customFormat="false" ht="15.8" hidden="false" customHeight="false" outlineLevel="0" collapsed="false">
      <c r="B205" s="78"/>
      <c r="C205" s="78"/>
      <c r="D205" s="78"/>
      <c r="E205" s="78"/>
      <c r="F205" s="78"/>
      <c r="G205" s="78"/>
      <c r="H205" s="78"/>
      <c r="I205" s="78"/>
      <c r="J205" s="78"/>
      <c r="K205" s="78"/>
    </row>
    <row r="206" customFormat="false" ht="15.8" hidden="false" customHeight="false" outlineLevel="0" collapsed="false">
      <c r="B206" s="78"/>
      <c r="C206" s="78"/>
      <c r="D206" s="78"/>
      <c r="E206" s="78"/>
      <c r="F206" s="78"/>
      <c r="G206" s="78"/>
      <c r="H206" s="78"/>
      <c r="I206" s="78"/>
      <c r="J206" s="78"/>
      <c r="K206" s="78"/>
    </row>
    <row r="207" customFormat="false" ht="15.8" hidden="false" customHeight="false" outlineLevel="0" collapsed="false">
      <c r="B207" s="78"/>
      <c r="C207" s="78"/>
      <c r="D207" s="78"/>
      <c r="E207" s="78"/>
      <c r="F207" s="78"/>
      <c r="G207" s="78"/>
      <c r="H207" s="78"/>
      <c r="I207" s="78"/>
      <c r="J207" s="78"/>
      <c r="K207" s="78"/>
    </row>
    <row r="208" customFormat="false" ht="15.8" hidden="false" customHeight="false" outlineLevel="0" collapsed="false">
      <c r="B208" s="78"/>
      <c r="C208" s="78"/>
      <c r="D208" s="78"/>
      <c r="E208" s="78"/>
      <c r="F208" s="78"/>
      <c r="G208" s="78"/>
      <c r="H208" s="78"/>
      <c r="I208" s="78"/>
      <c r="J208" s="78"/>
      <c r="K208" s="78"/>
    </row>
    <row r="209" customFormat="false" ht="15.8" hidden="false" customHeight="false" outlineLevel="0" collapsed="false">
      <c r="B209" s="78"/>
      <c r="C209" s="78"/>
      <c r="D209" s="78"/>
      <c r="E209" s="78"/>
      <c r="F209" s="78"/>
      <c r="G209" s="78"/>
      <c r="H209" s="78"/>
      <c r="I209" s="78"/>
      <c r="J209" s="78"/>
      <c r="K209" s="78"/>
    </row>
    <row r="210" customFormat="false" ht="15.8" hidden="false" customHeight="false" outlineLevel="0" collapsed="false">
      <c r="B210" s="78"/>
      <c r="C210" s="78"/>
      <c r="D210" s="78"/>
      <c r="E210" s="78"/>
      <c r="F210" s="78"/>
      <c r="G210" s="78"/>
      <c r="H210" s="78"/>
      <c r="I210" s="78"/>
      <c r="J210" s="78"/>
      <c r="K210" s="78"/>
    </row>
    <row r="211" customFormat="false" ht="15.8" hidden="false" customHeight="false" outlineLevel="0" collapsed="false">
      <c r="B211" s="78"/>
      <c r="C211" s="78"/>
      <c r="D211" s="78"/>
      <c r="E211" s="78"/>
      <c r="F211" s="78"/>
      <c r="G211" s="78"/>
      <c r="H211" s="78"/>
      <c r="I211" s="78"/>
      <c r="J211" s="78"/>
      <c r="K211" s="78"/>
    </row>
    <row r="212" customFormat="false" ht="15.8" hidden="false" customHeight="false" outlineLevel="0" collapsed="false">
      <c r="B212" s="78"/>
      <c r="C212" s="78"/>
      <c r="D212" s="78"/>
      <c r="E212" s="78"/>
      <c r="F212" s="78"/>
      <c r="G212" s="78"/>
      <c r="H212" s="78"/>
      <c r="I212" s="78"/>
      <c r="J212" s="78"/>
      <c r="K212" s="78"/>
    </row>
    <row r="213" customFormat="false" ht="15.8" hidden="false" customHeight="false" outlineLevel="0" collapsed="false">
      <c r="B213" s="78"/>
      <c r="C213" s="78"/>
      <c r="D213" s="78"/>
      <c r="E213" s="78"/>
      <c r="F213" s="78"/>
      <c r="G213" s="78"/>
      <c r="H213" s="78"/>
      <c r="I213" s="78"/>
      <c r="J213" s="78"/>
      <c r="K213" s="78"/>
    </row>
    <row r="214" customFormat="false" ht="15.8" hidden="false" customHeight="false" outlineLevel="0" collapsed="false">
      <c r="B214" s="78"/>
      <c r="C214" s="78"/>
      <c r="D214" s="78"/>
      <c r="E214" s="78"/>
      <c r="F214" s="78"/>
      <c r="G214" s="78"/>
      <c r="H214" s="78"/>
      <c r="I214" s="78"/>
      <c r="J214" s="78"/>
      <c r="K214" s="78"/>
    </row>
    <row r="215" customFormat="false" ht="15.8" hidden="false" customHeight="false" outlineLevel="0" collapsed="false">
      <c r="B215" s="78"/>
      <c r="C215" s="78"/>
      <c r="D215" s="78"/>
      <c r="E215" s="78"/>
      <c r="F215" s="78"/>
      <c r="G215" s="78"/>
      <c r="H215" s="78"/>
      <c r="I215" s="78"/>
      <c r="J215" s="78"/>
      <c r="K215" s="78"/>
    </row>
    <row r="216" customFormat="false" ht="15.8" hidden="false" customHeight="false" outlineLevel="0" collapsed="false">
      <c r="B216" s="78"/>
      <c r="C216" s="78"/>
      <c r="D216" s="78"/>
      <c r="E216" s="78"/>
      <c r="F216" s="78"/>
      <c r="G216" s="78"/>
      <c r="H216" s="78"/>
      <c r="I216" s="78"/>
      <c r="J216" s="78"/>
      <c r="K216" s="78"/>
    </row>
    <row r="217" customFormat="false" ht="15.8" hidden="false" customHeight="false" outlineLevel="0" collapsed="false">
      <c r="B217" s="78"/>
      <c r="C217" s="78"/>
      <c r="D217" s="78"/>
      <c r="E217" s="78"/>
      <c r="F217" s="78"/>
      <c r="G217" s="78"/>
      <c r="H217" s="78"/>
      <c r="I217" s="78"/>
      <c r="J217" s="78"/>
      <c r="K217" s="78"/>
    </row>
    <row r="218" customFormat="false" ht="15.8" hidden="false" customHeight="false" outlineLevel="0" collapsed="false">
      <c r="B218" s="78"/>
      <c r="C218" s="78"/>
      <c r="D218" s="78"/>
      <c r="E218" s="78"/>
      <c r="F218" s="78"/>
      <c r="G218" s="78"/>
      <c r="H218" s="78"/>
      <c r="I218" s="78"/>
      <c r="J218" s="78"/>
      <c r="K218" s="78"/>
    </row>
    <row r="219" customFormat="false" ht="15.8" hidden="false" customHeight="false" outlineLevel="0" collapsed="false">
      <c r="B219" s="78"/>
      <c r="C219" s="78"/>
      <c r="D219" s="78"/>
      <c r="E219" s="78"/>
      <c r="F219" s="78"/>
      <c r="G219" s="78"/>
      <c r="H219" s="78"/>
      <c r="I219" s="78"/>
      <c r="J219" s="78"/>
      <c r="K219" s="78"/>
    </row>
    <row r="220" customFormat="false" ht="15.8" hidden="false" customHeight="false" outlineLevel="0" collapsed="false">
      <c r="B220" s="78"/>
      <c r="C220" s="78"/>
      <c r="D220" s="78"/>
      <c r="E220" s="78"/>
      <c r="F220" s="78"/>
      <c r="G220" s="78"/>
      <c r="H220" s="78"/>
      <c r="I220" s="78"/>
      <c r="J220" s="78"/>
      <c r="K220" s="78"/>
    </row>
    <row r="221" customFormat="false" ht="15.8" hidden="false" customHeight="false" outlineLevel="0" collapsed="false">
      <c r="B221" s="78"/>
      <c r="C221" s="78"/>
      <c r="D221" s="78"/>
      <c r="E221" s="78"/>
      <c r="F221" s="78"/>
      <c r="G221" s="78"/>
      <c r="H221" s="78"/>
      <c r="I221" s="78"/>
      <c r="J221" s="78"/>
      <c r="K221" s="78"/>
    </row>
    <row r="222" customFormat="false" ht="15.8" hidden="false" customHeight="false" outlineLevel="0" collapsed="false">
      <c r="B222" s="78"/>
      <c r="C222" s="78"/>
      <c r="D222" s="78"/>
      <c r="E222" s="78"/>
      <c r="F222" s="78"/>
      <c r="G222" s="78"/>
      <c r="H222" s="78"/>
      <c r="I222" s="78"/>
      <c r="J222" s="78"/>
      <c r="K222" s="78"/>
    </row>
    <row r="223" customFormat="false" ht="15.8" hidden="false" customHeight="false" outlineLevel="0" collapsed="false">
      <c r="B223" s="78"/>
      <c r="C223" s="78"/>
      <c r="D223" s="78"/>
      <c r="E223" s="78"/>
      <c r="F223" s="78"/>
      <c r="G223" s="78"/>
      <c r="H223" s="78"/>
      <c r="I223" s="78"/>
      <c r="J223" s="78"/>
      <c r="K223" s="78"/>
    </row>
    <row r="224" customFormat="false" ht="15.8" hidden="false" customHeight="false" outlineLevel="0" collapsed="false">
      <c r="B224" s="78"/>
      <c r="C224" s="78"/>
      <c r="D224" s="78"/>
      <c r="E224" s="78"/>
      <c r="F224" s="78"/>
      <c r="G224" s="78"/>
      <c r="H224" s="78"/>
      <c r="I224" s="78"/>
      <c r="J224" s="78"/>
      <c r="K224" s="78"/>
    </row>
    <row r="225" customFormat="false" ht="15.8" hidden="false" customHeight="false" outlineLevel="0" collapsed="false">
      <c r="B225" s="78"/>
      <c r="C225" s="78"/>
      <c r="D225" s="78"/>
      <c r="E225" s="78"/>
      <c r="F225" s="78"/>
      <c r="G225" s="78"/>
      <c r="H225" s="78"/>
      <c r="I225" s="78"/>
      <c r="J225" s="78"/>
      <c r="K225" s="78"/>
    </row>
    <row r="226" customFormat="false" ht="15.8" hidden="false" customHeight="false" outlineLevel="0" collapsed="false">
      <c r="B226" s="78"/>
      <c r="C226" s="78"/>
      <c r="D226" s="78"/>
      <c r="E226" s="78"/>
      <c r="F226" s="78"/>
      <c r="G226" s="78"/>
      <c r="H226" s="78"/>
      <c r="I226" s="78"/>
      <c r="J226" s="78"/>
      <c r="K226" s="78"/>
    </row>
    <row r="227" customFormat="false" ht="15.8" hidden="false" customHeight="false" outlineLevel="0" collapsed="false">
      <c r="B227" s="78"/>
      <c r="C227" s="78"/>
      <c r="D227" s="78"/>
      <c r="E227" s="78"/>
      <c r="F227" s="78"/>
      <c r="G227" s="78"/>
      <c r="H227" s="78"/>
      <c r="I227" s="78"/>
      <c r="J227" s="78"/>
      <c r="K227" s="78"/>
    </row>
    <row r="228" customFormat="false" ht="15.8" hidden="false" customHeight="false" outlineLevel="0" collapsed="false">
      <c r="B228" s="78"/>
      <c r="C228" s="78"/>
      <c r="D228" s="78"/>
      <c r="E228" s="78"/>
      <c r="F228" s="78"/>
      <c r="G228" s="78"/>
      <c r="H228" s="78"/>
      <c r="I228" s="78"/>
      <c r="J228" s="78"/>
      <c r="K228" s="78"/>
    </row>
    <row r="229" customFormat="false" ht="15.8" hidden="false" customHeight="false" outlineLevel="0" collapsed="false">
      <c r="B229" s="78"/>
      <c r="C229" s="78"/>
      <c r="D229" s="78"/>
      <c r="E229" s="78"/>
      <c r="F229" s="78"/>
      <c r="G229" s="78"/>
      <c r="H229" s="78"/>
      <c r="I229" s="78"/>
      <c r="J229" s="78"/>
      <c r="K229" s="78"/>
    </row>
    <row r="230" customFormat="false" ht="15.8" hidden="false" customHeight="false" outlineLevel="0" collapsed="false">
      <c r="B230" s="78"/>
      <c r="C230" s="78"/>
      <c r="D230" s="78"/>
      <c r="E230" s="78"/>
      <c r="F230" s="78"/>
      <c r="G230" s="78"/>
      <c r="H230" s="78"/>
      <c r="I230" s="78"/>
      <c r="J230" s="78"/>
      <c r="K230" s="78"/>
    </row>
    <row r="231" customFormat="false" ht="15.8" hidden="false" customHeight="false" outlineLevel="0" collapsed="false">
      <c r="B231" s="78"/>
      <c r="C231" s="78"/>
      <c r="D231" s="78"/>
      <c r="E231" s="78"/>
      <c r="F231" s="78"/>
      <c r="G231" s="78"/>
      <c r="H231" s="78"/>
      <c r="I231" s="78"/>
      <c r="J231" s="78"/>
      <c r="K231" s="78"/>
    </row>
    <row r="232" customFormat="false" ht="15.8" hidden="false" customHeight="false" outlineLevel="0" collapsed="false">
      <c r="B232" s="78"/>
      <c r="C232" s="78"/>
      <c r="D232" s="78"/>
      <c r="E232" s="78"/>
      <c r="F232" s="78"/>
      <c r="G232" s="78"/>
      <c r="H232" s="78"/>
      <c r="I232" s="78"/>
      <c r="J232" s="78"/>
      <c r="K232" s="78"/>
    </row>
    <row r="233" customFormat="false" ht="15.8" hidden="false" customHeight="false" outlineLevel="0" collapsed="false">
      <c r="B233" s="78"/>
      <c r="C233" s="78"/>
      <c r="D233" s="78"/>
      <c r="E233" s="78"/>
      <c r="F233" s="78"/>
      <c r="G233" s="78"/>
      <c r="H233" s="78"/>
      <c r="I233" s="78"/>
      <c r="J233" s="78"/>
      <c r="K233" s="78"/>
    </row>
    <row r="234" customFormat="false" ht="15.8" hidden="false" customHeight="false" outlineLevel="0" collapsed="false">
      <c r="B234" s="78"/>
      <c r="C234" s="78"/>
      <c r="D234" s="78"/>
      <c r="E234" s="78"/>
      <c r="F234" s="78"/>
      <c r="G234" s="78"/>
      <c r="H234" s="78"/>
      <c r="I234" s="78"/>
      <c r="J234" s="78"/>
      <c r="K234" s="78"/>
    </row>
    <row r="235" customFormat="false" ht="15.8" hidden="false" customHeight="false" outlineLevel="0" collapsed="false">
      <c r="B235" s="78"/>
      <c r="C235" s="78"/>
      <c r="D235" s="78"/>
      <c r="E235" s="78"/>
      <c r="F235" s="78"/>
      <c r="G235" s="78"/>
      <c r="H235" s="78"/>
      <c r="I235" s="78"/>
      <c r="J235" s="78"/>
      <c r="K235" s="78"/>
    </row>
    <row r="236" customFormat="false" ht="15.8" hidden="false" customHeight="false" outlineLevel="0" collapsed="false">
      <c r="B236" s="78"/>
      <c r="C236" s="78"/>
      <c r="D236" s="78"/>
      <c r="E236" s="78"/>
      <c r="F236" s="78"/>
      <c r="G236" s="78"/>
      <c r="H236" s="78"/>
      <c r="I236" s="78"/>
      <c r="J236" s="78"/>
      <c r="K236" s="78"/>
    </row>
    <row r="237" customFormat="false" ht="15.8" hidden="false" customHeight="false" outlineLevel="0" collapsed="false">
      <c r="B237" s="78"/>
      <c r="C237" s="78"/>
      <c r="D237" s="78"/>
      <c r="E237" s="78"/>
      <c r="F237" s="78"/>
      <c r="G237" s="78"/>
      <c r="H237" s="78"/>
      <c r="I237" s="78"/>
      <c r="J237" s="78"/>
      <c r="K237" s="78"/>
    </row>
    <row r="238" customFormat="false" ht="15.8" hidden="false" customHeight="false" outlineLevel="0" collapsed="false">
      <c r="B238" s="78"/>
      <c r="C238" s="78"/>
      <c r="D238" s="78"/>
      <c r="E238" s="78"/>
      <c r="F238" s="78"/>
      <c r="G238" s="78"/>
      <c r="H238" s="78"/>
      <c r="I238" s="78"/>
      <c r="J238" s="78"/>
      <c r="K238" s="78"/>
    </row>
    <row r="239" customFormat="false" ht="15.8" hidden="false" customHeight="false" outlineLevel="0" collapsed="false">
      <c r="B239" s="78"/>
      <c r="C239" s="78"/>
      <c r="D239" s="78"/>
      <c r="E239" s="78"/>
      <c r="F239" s="78"/>
      <c r="G239" s="78"/>
      <c r="H239" s="78"/>
      <c r="I239" s="78"/>
      <c r="J239" s="78"/>
      <c r="K239" s="78"/>
    </row>
    <row r="240" customFormat="false" ht="15.8" hidden="false" customHeight="false" outlineLevel="0" collapsed="false">
      <c r="B240" s="78"/>
      <c r="C240" s="78"/>
      <c r="D240" s="78"/>
      <c r="E240" s="78"/>
      <c r="F240" s="78"/>
      <c r="G240" s="78"/>
      <c r="H240" s="78"/>
      <c r="I240" s="78"/>
      <c r="J240" s="78"/>
      <c r="K240" s="78"/>
    </row>
    <row r="241" customFormat="false" ht="15.8" hidden="false" customHeight="false" outlineLevel="0" collapsed="false">
      <c r="B241" s="78"/>
      <c r="C241" s="78"/>
      <c r="D241" s="78"/>
      <c r="E241" s="78"/>
      <c r="F241" s="78"/>
      <c r="G241" s="78"/>
      <c r="H241" s="78"/>
      <c r="I241" s="78"/>
      <c r="J241" s="78"/>
      <c r="K241" s="78"/>
    </row>
    <row r="242" customFormat="false" ht="15.8" hidden="false" customHeight="false" outlineLevel="0" collapsed="false">
      <c r="B242" s="78"/>
      <c r="C242" s="78"/>
      <c r="D242" s="78"/>
      <c r="E242" s="78"/>
      <c r="F242" s="78"/>
      <c r="G242" s="78"/>
      <c r="H242" s="78"/>
      <c r="I242" s="78"/>
      <c r="J242" s="78"/>
      <c r="K242" s="78"/>
    </row>
    <row r="243" customFormat="false" ht="15.8" hidden="false" customHeight="false" outlineLevel="0" collapsed="false">
      <c r="B243" s="78"/>
      <c r="C243" s="78"/>
      <c r="D243" s="78"/>
      <c r="E243" s="78"/>
      <c r="F243" s="78"/>
      <c r="G243" s="78"/>
      <c r="H243" s="78"/>
      <c r="I243" s="78"/>
      <c r="J243" s="78"/>
      <c r="K243" s="78"/>
    </row>
    <row r="244" customFormat="false" ht="15.8" hidden="false" customHeight="false" outlineLevel="0" collapsed="false">
      <c r="B244" s="78"/>
      <c r="C244" s="78"/>
      <c r="D244" s="78"/>
      <c r="E244" s="78"/>
      <c r="F244" s="78"/>
      <c r="G244" s="78"/>
      <c r="H244" s="78"/>
      <c r="I244" s="78"/>
      <c r="J244" s="78"/>
      <c r="K244" s="78"/>
    </row>
    <row r="245" customFormat="false" ht="15.8" hidden="false" customHeight="false" outlineLevel="0" collapsed="false">
      <c r="B245" s="78"/>
      <c r="C245" s="78"/>
      <c r="D245" s="78"/>
      <c r="E245" s="78"/>
      <c r="F245" s="78"/>
      <c r="G245" s="78"/>
      <c r="H245" s="78"/>
      <c r="I245" s="78"/>
      <c r="J245" s="78"/>
      <c r="K245" s="78"/>
    </row>
    <row r="246" customFormat="false" ht="15.8" hidden="false" customHeight="false" outlineLevel="0" collapsed="false">
      <c r="B246" s="78"/>
      <c r="C246" s="78"/>
      <c r="D246" s="78"/>
      <c r="E246" s="78"/>
      <c r="F246" s="78"/>
      <c r="G246" s="78"/>
      <c r="H246" s="78"/>
      <c r="I246" s="78"/>
      <c r="J246" s="78"/>
      <c r="K246" s="78"/>
    </row>
    <row r="247" customFormat="false" ht="15.8" hidden="false" customHeight="false" outlineLevel="0" collapsed="false">
      <c r="B247" s="78"/>
      <c r="C247" s="78"/>
      <c r="D247" s="78"/>
      <c r="E247" s="78"/>
      <c r="F247" s="78"/>
      <c r="G247" s="78"/>
      <c r="H247" s="78"/>
      <c r="I247" s="78"/>
      <c r="J247" s="78"/>
      <c r="K247" s="78"/>
    </row>
    <row r="248" customFormat="false" ht="15.8" hidden="false" customHeight="false" outlineLevel="0" collapsed="false">
      <c r="B248" s="78"/>
      <c r="C248" s="78"/>
      <c r="D248" s="78"/>
      <c r="E248" s="78"/>
      <c r="F248" s="78"/>
      <c r="G248" s="78"/>
      <c r="H248" s="78"/>
      <c r="I248" s="78"/>
      <c r="J248" s="78"/>
      <c r="K248" s="78"/>
    </row>
    <row r="249" customFormat="false" ht="15.8" hidden="false" customHeight="false" outlineLevel="0" collapsed="false">
      <c r="B249" s="78"/>
      <c r="C249" s="78"/>
      <c r="D249" s="78"/>
      <c r="E249" s="78"/>
      <c r="F249" s="78"/>
      <c r="G249" s="78"/>
      <c r="H249" s="78"/>
      <c r="I249" s="78"/>
      <c r="J249" s="78"/>
      <c r="K249" s="78"/>
    </row>
    <row r="250" customFormat="false" ht="15.8" hidden="false" customHeight="false" outlineLevel="0" collapsed="false">
      <c r="B250" s="78"/>
      <c r="C250" s="78"/>
      <c r="D250" s="78"/>
      <c r="E250" s="78"/>
      <c r="F250" s="78"/>
      <c r="G250" s="78"/>
      <c r="H250" s="78"/>
      <c r="I250" s="78"/>
      <c r="J250" s="78"/>
      <c r="K250" s="78"/>
    </row>
    <row r="251" customFormat="false" ht="15.8" hidden="false" customHeight="false" outlineLevel="0" collapsed="false">
      <c r="B251" s="78"/>
      <c r="C251" s="78"/>
      <c r="D251" s="78"/>
      <c r="E251" s="78"/>
      <c r="F251" s="78"/>
      <c r="G251" s="78"/>
      <c r="H251" s="78"/>
      <c r="I251" s="78"/>
      <c r="J251" s="78"/>
      <c r="K251" s="78"/>
    </row>
    <row r="252" customFormat="false" ht="15.8" hidden="false" customHeight="false" outlineLevel="0" collapsed="false">
      <c r="B252" s="78"/>
      <c r="C252" s="78"/>
      <c r="D252" s="78"/>
      <c r="E252" s="78"/>
      <c r="F252" s="78"/>
      <c r="G252" s="78"/>
      <c r="H252" s="78"/>
      <c r="I252" s="78"/>
      <c r="J252" s="78"/>
      <c r="K252" s="78"/>
    </row>
    <row r="253" customFormat="false" ht="15.8" hidden="false" customHeight="false" outlineLevel="0" collapsed="false">
      <c r="B253" s="78"/>
      <c r="C253" s="78"/>
      <c r="D253" s="78"/>
      <c r="E253" s="78"/>
      <c r="F253" s="78"/>
      <c r="G253" s="78"/>
      <c r="H253" s="78"/>
      <c r="I253" s="78"/>
      <c r="J253" s="78"/>
      <c r="K253" s="78"/>
    </row>
    <row r="254" customFormat="false" ht="15.8" hidden="false" customHeight="false" outlineLevel="0" collapsed="false">
      <c r="B254" s="78"/>
      <c r="C254" s="78"/>
      <c r="D254" s="78"/>
      <c r="E254" s="78"/>
      <c r="F254" s="78"/>
      <c r="G254" s="78"/>
      <c r="H254" s="78"/>
      <c r="I254" s="78"/>
      <c r="J254" s="78"/>
      <c r="K254" s="78"/>
    </row>
    <row r="255" customFormat="false" ht="15.8" hidden="false" customHeight="false" outlineLevel="0" collapsed="false">
      <c r="B255" s="78"/>
      <c r="C255" s="78"/>
      <c r="D255" s="78"/>
      <c r="E255" s="78"/>
      <c r="F255" s="78"/>
      <c r="G255" s="78"/>
      <c r="H255" s="78"/>
      <c r="I255" s="78"/>
      <c r="J255" s="78"/>
      <c r="K255" s="78"/>
    </row>
    <row r="256" customFormat="false" ht="15.8" hidden="false" customHeight="false" outlineLevel="0" collapsed="false">
      <c r="B256" s="78"/>
      <c r="C256" s="78"/>
      <c r="D256" s="78"/>
      <c r="E256" s="78"/>
      <c r="F256" s="78"/>
      <c r="G256" s="78"/>
      <c r="H256" s="78"/>
      <c r="I256" s="78"/>
      <c r="J256" s="78"/>
      <c r="K256" s="78"/>
    </row>
    <row r="257" customFormat="false" ht="15.8" hidden="false" customHeight="false" outlineLevel="0" collapsed="false">
      <c r="B257" s="78"/>
      <c r="C257" s="78"/>
      <c r="D257" s="78"/>
      <c r="E257" s="78"/>
      <c r="F257" s="78"/>
      <c r="G257" s="78"/>
      <c r="H257" s="78"/>
      <c r="I257" s="78"/>
      <c r="J257" s="78"/>
      <c r="K257" s="78"/>
    </row>
    <row r="258" customFormat="false" ht="15.8" hidden="false" customHeight="false" outlineLevel="0" collapsed="false">
      <c r="B258" s="78"/>
      <c r="C258" s="78"/>
      <c r="D258" s="78"/>
      <c r="E258" s="78"/>
      <c r="F258" s="78"/>
      <c r="G258" s="78"/>
      <c r="H258" s="78"/>
      <c r="I258" s="78"/>
      <c r="J258" s="78"/>
      <c r="K258" s="78"/>
    </row>
    <row r="259" customFormat="false" ht="15.8" hidden="false" customHeight="false" outlineLevel="0" collapsed="false">
      <c r="B259" s="78"/>
      <c r="C259" s="78"/>
      <c r="D259" s="78"/>
      <c r="E259" s="78"/>
      <c r="F259" s="78"/>
      <c r="G259" s="78"/>
      <c r="H259" s="78"/>
      <c r="I259" s="78"/>
      <c r="J259" s="78"/>
      <c r="K259" s="78"/>
    </row>
    <row r="260" customFormat="false" ht="15.8" hidden="false" customHeight="false" outlineLevel="0" collapsed="false">
      <c r="B260" s="78"/>
      <c r="C260" s="78"/>
      <c r="D260" s="78"/>
      <c r="E260" s="78"/>
      <c r="F260" s="78"/>
      <c r="G260" s="78"/>
      <c r="H260" s="78"/>
      <c r="I260" s="78"/>
      <c r="J260" s="78"/>
      <c r="K260" s="78"/>
    </row>
    <row r="261" customFormat="false" ht="15.8" hidden="false" customHeight="false" outlineLevel="0" collapsed="false">
      <c r="B261" s="78"/>
      <c r="C261" s="78"/>
      <c r="D261" s="78"/>
      <c r="E261" s="78"/>
      <c r="F261" s="78"/>
      <c r="G261" s="78"/>
      <c r="H261" s="78"/>
      <c r="I261" s="78"/>
      <c r="J261" s="78"/>
      <c r="K261" s="78"/>
    </row>
    <row r="262" customFormat="false" ht="15.8" hidden="false" customHeight="false" outlineLevel="0" collapsed="false">
      <c r="B262" s="78"/>
      <c r="C262" s="78"/>
      <c r="D262" s="78"/>
      <c r="E262" s="78"/>
      <c r="F262" s="78"/>
      <c r="G262" s="78"/>
      <c r="H262" s="78"/>
      <c r="I262" s="78"/>
      <c r="J262" s="78"/>
      <c r="K262" s="78"/>
    </row>
    <row r="263" customFormat="false" ht="15.8" hidden="false" customHeight="false" outlineLevel="0" collapsed="false">
      <c r="B263" s="78"/>
      <c r="C263" s="78"/>
      <c r="D263" s="78"/>
      <c r="E263" s="78"/>
      <c r="F263" s="78"/>
      <c r="G263" s="78"/>
      <c r="H263" s="78"/>
      <c r="I263" s="78"/>
      <c r="J263" s="78"/>
      <c r="K263" s="78"/>
    </row>
    <row r="264" customFormat="false" ht="15.8" hidden="false" customHeight="false" outlineLevel="0" collapsed="false">
      <c r="B264" s="78"/>
      <c r="C264" s="78"/>
      <c r="D264" s="78"/>
      <c r="E264" s="78"/>
      <c r="F264" s="78"/>
      <c r="G264" s="78"/>
      <c r="H264" s="78"/>
      <c r="I264" s="78"/>
      <c r="J264" s="78"/>
      <c r="K264" s="78"/>
    </row>
    <row r="265" customFormat="false" ht="15.8" hidden="false" customHeight="false" outlineLevel="0" collapsed="false">
      <c r="B265" s="78"/>
      <c r="C265" s="78"/>
      <c r="D265" s="78"/>
      <c r="E265" s="78"/>
      <c r="F265" s="78"/>
      <c r="G265" s="78"/>
      <c r="H265" s="78"/>
      <c r="I265" s="78"/>
      <c r="J265" s="78"/>
      <c r="K265" s="78"/>
    </row>
    <row r="266" customFormat="false" ht="15.8" hidden="false" customHeight="false" outlineLevel="0" collapsed="false">
      <c r="B266" s="78"/>
      <c r="C266" s="78"/>
      <c r="D266" s="78"/>
      <c r="E266" s="78"/>
      <c r="F266" s="78"/>
      <c r="G266" s="78"/>
      <c r="H266" s="78"/>
      <c r="I266" s="78"/>
      <c r="J266" s="78"/>
      <c r="K266" s="78"/>
    </row>
    <row r="267" customFormat="false" ht="15.8" hidden="false" customHeight="false" outlineLevel="0" collapsed="false">
      <c r="B267" s="78"/>
      <c r="C267" s="78"/>
      <c r="D267" s="78"/>
      <c r="E267" s="78"/>
      <c r="F267" s="78"/>
      <c r="G267" s="78"/>
      <c r="H267" s="78"/>
      <c r="I267" s="78"/>
      <c r="J267" s="78"/>
      <c r="K267" s="78"/>
    </row>
    <row r="268" customFormat="false" ht="15.8" hidden="false" customHeight="false" outlineLevel="0" collapsed="false">
      <c r="B268" s="78"/>
      <c r="C268" s="78"/>
      <c r="D268" s="78"/>
      <c r="E268" s="78"/>
      <c r="F268" s="78"/>
      <c r="G268" s="78"/>
      <c r="H268" s="78"/>
      <c r="I268" s="78"/>
      <c r="J268" s="78"/>
      <c r="K268" s="78"/>
    </row>
    <row r="269" customFormat="false" ht="15.8" hidden="false" customHeight="false" outlineLevel="0" collapsed="false">
      <c r="B269" s="78"/>
      <c r="C269" s="78"/>
      <c r="D269" s="78"/>
      <c r="E269" s="78"/>
      <c r="F269" s="78"/>
      <c r="G269" s="78"/>
      <c r="H269" s="78"/>
      <c r="I269" s="78"/>
      <c r="J269" s="78"/>
      <c r="K269" s="78"/>
    </row>
    <row r="270" customFormat="false" ht="15.8" hidden="false" customHeight="false" outlineLevel="0" collapsed="false">
      <c r="B270" s="78"/>
      <c r="C270" s="78"/>
      <c r="D270" s="78"/>
      <c r="E270" s="78"/>
      <c r="F270" s="78"/>
      <c r="G270" s="78"/>
      <c r="H270" s="78"/>
      <c r="I270" s="78"/>
      <c r="J270" s="78"/>
      <c r="K270" s="78"/>
    </row>
    <row r="271" customFormat="false" ht="15.8" hidden="false" customHeight="false" outlineLevel="0" collapsed="false">
      <c r="B271" s="78"/>
      <c r="C271" s="78"/>
      <c r="D271" s="78"/>
      <c r="E271" s="78"/>
      <c r="F271" s="78"/>
      <c r="G271" s="78"/>
      <c r="H271" s="78"/>
      <c r="I271" s="78"/>
      <c r="J271" s="78"/>
      <c r="K271" s="78"/>
    </row>
    <row r="272" customFormat="false" ht="15.8" hidden="false" customHeight="false" outlineLevel="0" collapsed="false">
      <c r="B272" s="78"/>
      <c r="C272" s="78"/>
      <c r="D272" s="78"/>
      <c r="E272" s="78"/>
      <c r="F272" s="78"/>
      <c r="G272" s="78"/>
      <c r="H272" s="78"/>
      <c r="I272" s="78"/>
      <c r="J272" s="78"/>
      <c r="K272" s="78"/>
    </row>
    <row r="273" customFormat="false" ht="15.8" hidden="false" customHeight="false" outlineLevel="0" collapsed="false">
      <c r="B273" s="78"/>
      <c r="C273" s="78"/>
      <c r="D273" s="78"/>
      <c r="E273" s="78"/>
      <c r="F273" s="78"/>
      <c r="G273" s="78"/>
      <c r="H273" s="78"/>
      <c r="I273" s="78"/>
      <c r="J273" s="78"/>
      <c r="K273" s="78"/>
    </row>
    <row r="274" customFormat="false" ht="15.8" hidden="false" customHeight="false" outlineLevel="0" collapsed="false">
      <c r="B274" s="78"/>
      <c r="C274" s="78"/>
      <c r="D274" s="78"/>
      <c r="E274" s="78"/>
      <c r="F274" s="78"/>
      <c r="G274" s="78"/>
      <c r="H274" s="78"/>
      <c r="I274" s="78"/>
      <c r="J274" s="78"/>
      <c r="K274" s="78"/>
    </row>
  </sheetData>
  <mergeCells count="35">
    <mergeCell ref="B17:K18"/>
    <mergeCell ref="B19:K19"/>
    <mergeCell ref="B20:B21"/>
    <mergeCell ref="C20:E20"/>
    <mergeCell ref="F20:H20"/>
    <mergeCell ref="I20:K20"/>
    <mergeCell ref="B24:K25"/>
    <mergeCell ref="B26:K26"/>
    <mergeCell ref="B27:B28"/>
    <mergeCell ref="C27:E27"/>
    <mergeCell ref="F27:H27"/>
    <mergeCell ref="I27:K27"/>
    <mergeCell ref="B31:K32"/>
    <mergeCell ref="B33:K33"/>
    <mergeCell ref="B34:B35"/>
    <mergeCell ref="C34:E34"/>
    <mergeCell ref="F34:H34"/>
    <mergeCell ref="I34:K34"/>
    <mergeCell ref="B39:K40"/>
    <mergeCell ref="C41:K41"/>
    <mergeCell ref="C42:K42"/>
    <mergeCell ref="C43:K43"/>
    <mergeCell ref="C44:K44"/>
    <mergeCell ref="B46:K47"/>
    <mergeCell ref="B48:K48"/>
    <mergeCell ref="B49:B50"/>
    <mergeCell ref="C49:E49"/>
    <mergeCell ref="F49:H49"/>
    <mergeCell ref="I49:K49"/>
    <mergeCell ref="B53:K54"/>
    <mergeCell ref="B55:K55"/>
    <mergeCell ref="B56:B57"/>
    <mergeCell ref="C56:E56"/>
    <mergeCell ref="F56:H56"/>
    <mergeCell ref="I56:K56"/>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&amp;C&amp;"Arial,Normal"&amp;10&amp;A</oddHeader>
    <oddFooter>&amp;C&amp;"Arial,Normal"&amp;10Page &amp;P</oddFooter>
  </headerFooter>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P8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8" activeCellId="0" sqref="C8"/>
    </sheetView>
  </sheetViews>
  <sheetFormatPr defaultColWidth="11.55078125" defaultRowHeight="15.8" zeroHeight="false" outlineLevelRow="0" outlineLevelCol="0"/>
  <cols>
    <col collapsed="false" customWidth="true" hidden="false" outlineLevel="0" max="1" min="1" style="84" width="4.29"/>
    <col collapsed="false" customWidth="true" hidden="false" outlineLevel="0" max="2" min="2" style="85" width="30.41"/>
    <col collapsed="false" customWidth="true" hidden="false" outlineLevel="0" max="3" min="3" style="84" width="10.08"/>
    <col collapsed="false" customWidth="true" hidden="false" outlineLevel="0" max="4" min="4" style="84" width="12.64"/>
    <col collapsed="false" customWidth="true" hidden="false" outlineLevel="0" max="5" min="5" style="84" width="10.99"/>
    <col collapsed="false" customWidth="true" hidden="false" outlineLevel="0" max="6" min="6" style="84" width="21.82"/>
    <col collapsed="false" customWidth="true" hidden="false" outlineLevel="0" max="7" min="7" style="84" width="16.3"/>
    <col collapsed="false" customWidth="true" hidden="false" outlineLevel="0" max="8" min="8" style="84" width="21.63"/>
    <col collapsed="false" customWidth="true" hidden="false" outlineLevel="0" max="9" min="9" style="84" width="14.28"/>
    <col collapsed="false" customWidth="true" hidden="false" outlineLevel="0" max="10" min="10" style="84" width="20.13"/>
    <col collapsed="false" customWidth="true" hidden="false" outlineLevel="0" max="11" min="11" style="84" width="19.22"/>
    <col collapsed="false" customWidth="true" hidden="false" outlineLevel="0" max="12" min="12" style="84" width="15.58"/>
    <col collapsed="false" customWidth="true" hidden="false" outlineLevel="0" max="13" min="13" style="84" width="14.28"/>
    <col collapsed="false" customWidth="true" hidden="false" outlineLevel="0" max="14" min="14" style="84" width="14.5"/>
    <col collapsed="false" customWidth="true" hidden="false" outlineLevel="0" max="15" min="15" style="84" width="10.15"/>
    <col collapsed="false" customWidth="true" hidden="false" outlineLevel="0" max="64" min="16" style="84" width="9.13"/>
  </cols>
  <sheetData>
    <row r="1" customFormat="false" ht="15.8" hidden="false" customHeight="false" outlineLevel="0" collapsed="false">
      <c r="B1" s="84"/>
    </row>
    <row r="2" customFormat="false" ht="15.8" hidden="false" customHeight="false" outlineLevel="0" collapsed="false">
      <c r="B2" s="84"/>
    </row>
    <row r="3" customFormat="false" ht="15.8" hidden="false" customHeight="false" outlineLevel="0" collapsed="false">
      <c r="B3" s="84"/>
    </row>
    <row r="4" customFormat="false" ht="15.8" hidden="false" customHeight="false" outlineLevel="0" collapsed="false">
      <c r="B4" s="84"/>
    </row>
    <row r="5" customFormat="false" ht="15.8" hidden="false" customHeight="false" outlineLevel="0" collapsed="false">
      <c r="B5" s="84"/>
    </row>
    <row r="6" customFormat="false" ht="15.8" hidden="false" customHeight="false" outlineLevel="0" collapsed="false">
      <c r="B6" s="84"/>
    </row>
    <row r="7" customFormat="false" ht="19.5" hidden="false" customHeight="true" outlineLevel="0" collapsed="false">
      <c r="B7" s="86" t="str">
        <f aca="false">Requerimientos!B5</f>
        <v>Nombre del Proyecto</v>
      </c>
      <c r="C7" s="86"/>
      <c r="D7" s="86"/>
      <c r="E7" s="86"/>
      <c r="F7" s="86"/>
      <c r="G7" s="86"/>
      <c r="H7" s="87" t="s">
        <v>47</v>
      </c>
      <c r="J7" s="88"/>
      <c r="K7" s="89"/>
      <c r="N7" s="90"/>
    </row>
    <row r="8" customFormat="false" ht="26.5" hidden="false" customHeight="true" outlineLevel="0" collapsed="false">
      <c r="B8" s="91" t="s">
        <v>14</v>
      </c>
      <c r="C8" s="92" t="str">
        <f aca="false">Configuración!C8</f>
        <v>Tienda</v>
      </c>
      <c r="D8" s="93" t="s">
        <v>154</v>
      </c>
      <c r="E8" s="94" t="s">
        <v>141</v>
      </c>
      <c r="F8" s="93" t="s">
        <v>155</v>
      </c>
      <c r="G8" s="95" t="n">
        <v>0.1</v>
      </c>
      <c r="H8" s="96" t="s">
        <v>143</v>
      </c>
      <c r="J8" s="87" t="s">
        <v>71</v>
      </c>
      <c r="K8" s="87"/>
      <c r="N8" s="90"/>
    </row>
    <row r="9" customFormat="false" ht="15.8" hidden="false" customHeight="true" outlineLevel="0" collapsed="false">
      <c r="B9" s="97" t="s">
        <v>37</v>
      </c>
      <c r="C9" s="98" t="s">
        <v>156</v>
      </c>
      <c r="D9" s="99" t="s">
        <v>157</v>
      </c>
      <c r="E9" s="99" t="s">
        <v>158</v>
      </c>
      <c r="F9" s="100" t="s">
        <v>159</v>
      </c>
      <c r="G9" s="101"/>
      <c r="J9" s="102" t="s">
        <v>5</v>
      </c>
      <c r="K9" s="102" t="s">
        <v>160</v>
      </c>
      <c r="N9" s="90"/>
    </row>
    <row r="10" customFormat="false" ht="17.15" hidden="false" customHeight="true" outlineLevel="0" collapsed="false">
      <c r="B10" s="97"/>
      <c r="C10" s="103" t="n">
        <f aca="false">Requerimientos!C24</f>
        <v>3</v>
      </c>
      <c r="D10" s="103" t="n">
        <f aca="false">Requerimientos!C25</f>
        <v>2</v>
      </c>
      <c r="E10" s="103" t="n">
        <f aca="false">Requerimientos!C26</f>
        <v>4</v>
      </c>
      <c r="F10" s="104" t="n">
        <f aca="false">SUM(C10:E10)</f>
        <v>9</v>
      </c>
      <c r="G10" s="101"/>
      <c r="J10" s="105" t="s">
        <v>73</v>
      </c>
      <c r="K10" s="106" t="s">
        <v>139</v>
      </c>
      <c r="N10" s="90"/>
    </row>
    <row r="11" customFormat="false" ht="21.6" hidden="false" customHeight="true" outlineLevel="0" collapsed="false">
      <c r="B11" s="107" t="s">
        <v>161</v>
      </c>
      <c r="C11" s="108" t="n">
        <f aca="false">(+C10/$F$10)</f>
        <v>0.333333333333333</v>
      </c>
      <c r="D11" s="108" t="n">
        <f aca="false">(+D10/$F$10)</f>
        <v>0.222222222222222</v>
      </c>
      <c r="E11" s="108" t="n">
        <f aca="false">(+E10/$F$10)</f>
        <v>0.444444444444444</v>
      </c>
      <c r="F11" s="109"/>
      <c r="G11" s="101"/>
      <c r="J11" s="105" t="s">
        <v>75</v>
      </c>
      <c r="K11" s="110" t="n">
        <v>0.5</v>
      </c>
      <c r="N11" s="90"/>
    </row>
    <row r="12" customFormat="false" ht="26.5" hidden="false" customHeight="true" outlineLevel="0" collapsed="false">
      <c r="B12" s="111" t="s">
        <v>39</v>
      </c>
      <c r="C12" s="112" t="s">
        <v>156</v>
      </c>
      <c r="D12" s="112" t="s">
        <v>157</v>
      </c>
      <c r="E12" s="112" t="s">
        <v>158</v>
      </c>
      <c r="F12" s="113" t="s">
        <v>41</v>
      </c>
      <c r="G12" s="114" t="s">
        <v>162</v>
      </c>
      <c r="J12" s="105" t="s">
        <v>77</v>
      </c>
      <c r="K12" s="110" t="n">
        <v>1</v>
      </c>
      <c r="N12" s="90"/>
      <c r="O12" s="90"/>
    </row>
    <row r="13" customFormat="false" ht="25.1" hidden="false" customHeight="true" outlineLevel="0" collapsed="false">
      <c r="B13" s="111"/>
      <c r="C13" s="115" t="n">
        <v>0</v>
      </c>
      <c r="D13" s="116" t="n">
        <v>0</v>
      </c>
      <c r="E13" s="116" t="n">
        <v>0</v>
      </c>
      <c r="F13" s="117" t="n">
        <v>0.25</v>
      </c>
      <c r="G13" s="114" t="n">
        <f aca="false">ROUND(SUM(C13:E13)*F13, 0)</f>
        <v>0</v>
      </c>
      <c r="J13" s="105" t="s">
        <v>163</v>
      </c>
      <c r="K13" s="110" t="n">
        <v>0.1</v>
      </c>
      <c r="N13" s="90"/>
      <c r="O13" s="90"/>
    </row>
    <row r="14" customFormat="false" ht="23.85" hidden="false" customHeight="true" outlineLevel="0" collapsed="false">
      <c r="B14" s="118" t="s">
        <v>43</v>
      </c>
      <c r="C14" s="119" t="n">
        <f aca="false">+C13*$F$13</f>
        <v>0</v>
      </c>
      <c r="D14" s="119" t="n">
        <f aca="false">+D13*$F$13</f>
        <v>0</v>
      </c>
      <c r="E14" s="119" t="n">
        <f aca="false">+E13*$F$13</f>
        <v>0</v>
      </c>
      <c r="F14" s="120" t="s">
        <v>45</v>
      </c>
      <c r="G14" s="121" t="n">
        <v>1</v>
      </c>
      <c r="I14" s="122"/>
      <c r="J14" s="105" t="s">
        <v>81</v>
      </c>
      <c r="K14" s="123" t="n">
        <f aca="false">SUM(K15:K17)</f>
        <v>0</v>
      </c>
      <c r="N14" s="124"/>
      <c r="O14" s="124" t="s">
        <v>164</v>
      </c>
      <c r="P14" s="124"/>
    </row>
    <row r="15" customFormat="false" ht="20.1" hidden="false" customHeight="true" outlineLevel="0" collapsed="false">
      <c r="B15" s="84"/>
      <c r="I15" s="122"/>
      <c r="J15" s="105" t="s">
        <v>165</v>
      </c>
      <c r="K15" s="106" t="n">
        <v>0</v>
      </c>
      <c r="N15" s="124"/>
      <c r="O15" s="124" t="n">
        <f aca="false">IF($E$8="Grande", Configuración!C$51, IF($E$8="Mediano", Configuración!F$51, Configuración!I$51))*K15*$K$18</f>
        <v>0</v>
      </c>
      <c r="P15" s="124"/>
    </row>
    <row r="16" customFormat="false" ht="15.8" hidden="false" customHeight="false" outlineLevel="0" collapsed="false">
      <c r="B16" s="125" t="s">
        <v>49</v>
      </c>
      <c r="C16" s="125"/>
      <c r="D16" s="125"/>
      <c r="E16" s="125"/>
      <c r="F16" s="125"/>
      <c r="I16" s="122"/>
      <c r="J16" s="105" t="s">
        <v>166</v>
      </c>
      <c r="K16" s="106" t="n">
        <v>0</v>
      </c>
      <c r="N16" s="124"/>
      <c r="O16" s="124" t="n">
        <f aca="false">IF($E$8="Grande", Configuración!D$51, IF($E$8="Mediano", Configuración!G$51, Configuración!J$51))*K16*$K$18</f>
        <v>0</v>
      </c>
      <c r="P16" s="124"/>
    </row>
    <row r="17" customFormat="false" ht="15.8" hidden="false" customHeight="false" outlineLevel="0" collapsed="false">
      <c r="B17" s="126"/>
      <c r="C17" s="127" t="s">
        <v>156</v>
      </c>
      <c r="D17" s="128" t="s">
        <v>157</v>
      </c>
      <c r="E17" s="128" t="s">
        <v>158</v>
      </c>
      <c r="F17" s="129" t="s">
        <v>159</v>
      </c>
      <c r="I17" s="122"/>
      <c r="J17" s="105" t="s">
        <v>167</v>
      </c>
      <c r="K17" s="106" t="n">
        <v>0</v>
      </c>
      <c r="N17" s="124"/>
      <c r="O17" s="124" t="n">
        <f aca="false">IF($E$8="Grande", Configuración!E$51, IF($E$8="Mediano", Configuración!H$51, Configuración!K$51))*K17*$K$18</f>
        <v>0</v>
      </c>
      <c r="P17" s="124"/>
    </row>
    <row r="18" customFormat="false" ht="15.8" hidden="false" customHeight="false" outlineLevel="0" collapsed="false">
      <c r="B18" s="130" t="s">
        <v>50</v>
      </c>
      <c r="C18" s="131" t="n">
        <f aca="false">IF($E$8="Grande",Configuración!C22*C10,  IF($E$8="Mediano",Configuración!F22*C10, Configuración!I22*C10))</f>
        <v>21</v>
      </c>
      <c r="D18" s="131" t="n">
        <f aca="false">IF($E$8="Grande",Configuración!D22*D10,  IF($E$8="Mediano",Configuración!G22*D10, Configuración!J22*D10))</f>
        <v>6</v>
      </c>
      <c r="E18" s="131" t="n">
        <f aca="false">IF($E$8="Grande",Configuración!E22*E10,  IF($E$8="Mediano",Configuración!H22*E10, Configuración!K22*E10))</f>
        <v>4</v>
      </c>
      <c r="F18" s="132" t="n">
        <f aca="false">SUM(C18:E18)</f>
        <v>31</v>
      </c>
      <c r="I18" s="122"/>
      <c r="J18" s="105" t="s">
        <v>168</v>
      </c>
      <c r="K18" s="110" t="n">
        <v>0.15</v>
      </c>
      <c r="N18" s="124"/>
      <c r="O18" s="124"/>
      <c r="P18" s="124"/>
    </row>
    <row r="19" customFormat="false" ht="15.8" hidden="false" customHeight="true" outlineLevel="0" collapsed="false">
      <c r="B19" s="130" t="s">
        <v>24</v>
      </c>
      <c r="C19" s="131" t="n">
        <f aca="false">IF($E$8="Grande",Configuración!C29*(C14+C18),IF($E$8="Mediano",Configuración!F29*(C14+C18),Configuración!I29*(C14+C18)))</f>
        <v>42</v>
      </c>
      <c r="D19" s="131" t="n">
        <f aca="false">IF($E$8="Grande",Configuración!D29*(D14+D18),IF($E$8="Mediano",Configuración!G29*(D14+D18),Configuración!J29*(D14+D18)))</f>
        <v>4.5</v>
      </c>
      <c r="E19" s="131" t="n">
        <f aca="false">IF($E$8="Grande",Configuración!E29*(E14+E18),IF($E$8="Mediano",Configuración!H29*(E14+E18),Configuración!K29*(E14+E18)))</f>
        <v>2</v>
      </c>
      <c r="F19" s="132" t="n">
        <f aca="false">SUM(C19:E19)</f>
        <v>48.5</v>
      </c>
      <c r="J19" s="133" t="s">
        <v>85</v>
      </c>
      <c r="K19" s="123" t="n">
        <f aca="false">SUM(K20:K22)</f>
        <v>100</v>
      </c>
      <c r="L19" s="62" t="s">
        <v>169</v>
      </c>
      <c r="N19" s="134" t="s">
        <v>170</v>
      </c>
      <c r="O19" s="124"/>
      <c r="P19" s="124"/>
    </row>
    <row r="20" customFormat="false" ht="30.55" hidden="false" customHeight="true" outlineLevel="0" collapsed="false">
      <c r="B20" s="130" t="s">
        <v>53</v>
      </c>
      <c r="C20" s="119" t="n">
        <f aca="false">C18+C13</f>
        <v>21</v>
      </c>
      <c r="D20" s="119" t="n">
        <f aca="false">D13+D18</f>
        <v>6</v>
      </c>
      <c r="E20" s="119" t="n">
        <f aca="false">E13+E18</f>
        <v>4</v>
      </c>
      <c r="F20" s="135" t="n">
        <f aca="false">SUM(C20:E20)</f>
        <v>31</v>
      </c>
      <c r="J20" s="105" t="s">
        <v>171</v>
      </c>
      <c r="K20" s="136" t="n">
        <v>20</v>
      </c>
      <c r="L20" s="62"/>
      <c r="N20" s="137" t="n">
        <f aca="false">IF($H$8=Configuración!$I$10, (K20/(K$20+K$21+K$22)), C11)</f>
        <v>0.333333333333333</v>
      </c>
      <c r="O20" s="124" t="n">
        <f aca="false">IF($E$8="Grande", Configuración!$C$36, IF($E$8="Mediano", Configuración!$F$36, Configuración!$I$36)*K20)</f>
        <v>40</v>
      </c>
      <c r="P20" s="124"/>
    </row>
    <row r="21" customFormat="false" ht="18.75" hidden="false" customHeight="true" outlineLevel="0" collapsed="false">
      <c r="B21" s="138"/>
      <c r="C21" s="139"/>
      <c r="J21" s="105" t="s">
        <v>172</v>
      </c>
      <c r="K21" s="136" t="n">
        <v>30</v>
      </c>
      <c r="L21" s="62"/>
      <c r="N21" s="137" t="n">
        <f aca="false">IF($H$8=Configuración!$I$10, (K21/(K$20+K$21+K$22)), D11)</f>
        <v>0.222222222222222</v>
      </c>
      <c r="O21" s="124" t="n">
        <f aca="false">IF(E8="Grande", Configuración!$D$36, IF(E8="Mediano", Configuración!$G$36, Configuración!$J$36)*K21)</f>
        <v>22.5</v>
      </c>
      <c r="P21" s="124"/>
    </row>
    <row r="22" customFormat="false" ht="18.75" hidden="false" customHeight="true" outlineLevel="0" collapsed="false">
      <c r="B22" s="125" t="s">
        <v>55</v>
      </c>
      <c r="C22" s="125"/>
      <c r="D22" s="125"/>
      <c r="E22" s="125"/>
      <c r="F22" s="125"/>
      <c r="J22" s="105" t="s">
        <v>173</v>
      </c>
      <c r="K22" s="136" t="n">
        <v>50</v>
      </c>
      <c r="L22" s="62"/>
      <c r="N22" s="137" t="n">
        <f aca="false">IF($H$8=Configuración!$I$10, (K22/(K$20+K$21+K$22)), E11)</f>
        <v>0.444444444444444</v>
      </c>
      <c r="O22" s="124" t="n">
        <f aca="false">IF(E8="Grande", Configuración!$E$36, IF(E8="Mediano", Configuración!$H$36, Configuración!$K$36)*K22)</f>
        <v>25</v>
      </c>
      <c r="P22" s="124"/>
    </row>
    <row r="23" customFormat="false" ht="18.75" hidden="false" customHeight="true" outlineLevel="0" collapsed="false">
      <c r="B23" s="126"/>
      <c r="C23" s="127" t="s">
        <v>156</v>
      </c>
      <c r="D23" s="128" t="s">
        <v>157</v>
      </c>
      <c r="E23" s="128" t="s">
        <v>158</v>
      </c>
      <c r="F23" s="129" t="s">
        <v>159</v>
      </c>
      <c r="O23" s="90"/>
    </row>
    <row r="24" customFormat="false" ht="19.05" hidden="false" customHeight="true" outlineLevel="0" collapsed="false">
      <c r="B24" s="140" t="n">
        <v>1</v>
      </c>
      <c r="C24" s="141" t="s">
        <v>174</v>
      </c>
      <c r="D24" s="141"/>
      <c r="E24" s="141"/>
      <c r="F24" s="142" t="s">
        <v>159</v>
      </c>
      <c r="H24" s="125" t="s">
        <v>87</v>
      </c>
      <c r="I24" s="125"/>
      <c r="J24" s="125"/>
      <c r="K24" s="125"/>
      <c r="L24" s="125"/>
      <c r="M24" s="125"/>
      <c r="N24" s="143" t="str">
        <f aca="false">IF(K14&gt;K26,"No puede ser mayor el número de scripts a reutilizar que el número de scripts totales, revisar núm. de scripts o % Conversión", "")</f>
        <v/>
      </c>
      <c r="O24" s="143"/>
    </row>
    <row r="25" customFormat="false" ht="23.2" hidden="false" customHeight="true" outlineLevel="0" collapsed="false">
      <c r="B25" s="130" t="s">
        <v>58</v>
      </c>
      <c r="C25" s="144" t="n">
        <f aca="false">(IF($E$8="Grande",Configuración!C36*C20,IF($E$8="Mediano",Configuración!F36*C20,Configuración!I36*C20)))*$B$24</f>
        <v>42</v>
      </c>
      <c r="D25" s="144" t="n">
        <f aca="false">(IF($E$8="Grande",Configuración!D36*D20,IF($E$8="Mediano",Configuración!G36*D20,Configuración!J36*D20)))*$B$24</f>
        <v>4.5</v>
      </c>
      <c r="E25" s="144" t="n">
        <f aca="false">(IF($E$8="Grande",Configuración!E36*E20,IF($E$8="Mediano",Configuración!H36*E20,Configuración!K36*E20)))*$B$24</f>
        <v>2</v>
      </c>
      <c r="F25" s="132" t="n">
        <f aca="false">SUM(C25:E25)</f>
        <v>48.5</v>
      </c>
      <c r="H25" s="145" t="s">
        <v>175</v>
      </c>
      <c r="I25" s="146" t="s">
        <v>176</v>
      </c>
      <c r="J25" s="147" t="s">
        <v>177</v>
      </c>
      <c r="K25" s="147" t="s">
        <v>178</v>
      </c>
      <c r="L25" s="147" t="s">
        <v>81</v>
      </c>
      <c r="M25" s="147" t="s">
        <v>179</v>
      </c>
      <c r="N25" s="143"/>
      <c r="O25" s="143"/>
    </row>
    <row r="26" customFormat="false" ht="25.7" hidden="false" customHeight="true" outlineLevel="0" collapsed="false">
      <c r="B26" s="148" t="n">
        <v>0</v>
      </c>
      <c r="C26" s="149" t="s">
        <v>180</v>
      </c>
      <c r="D26" s="149"/>
      <c r="E26" s="149"/>
      <c r="F26" s="150" t="s">
        <v>159</v>
      </c>
      <c r="H26" s="145"/>
      <c r="I26" s="151" t="n">
        <f aca="false">IF(H8=Configuración!I10, ROUND((K20+K21+K22)*K11,0), ROUND(F20*K11,0))</f>
        <v>16</v>
      </c>
      <c r="J26" s="152" t="n">
        <f aca="false">IF(H8=Configuración!I10, ROUND((K20+K21+K22)-I26,0), ROUND(F20-I26,0))</f>
        <v>15</v>
      </c>
      <c r="K26" s="153" t="n">
        <f aca="false">I26*K12</f>
        <v>16</v>
      </c>
      <c r="L26" s="153" t="n">
        <f aca="false">K14</f>
        <v>0</v>
      </c>
      <c r="M26" s="153" t="n">
        <f aca="false">K26-L26</f>
        <v>16</v>
      </c>
      <c r="N26" s="143"/>
      <c r="O26" s="143"/>
    </row>
    <row r="27" customFormat="false" ht="23.85" hidden="false" customHeight="true" outlineLevel="0" collapsed="false">
      <c r="B27" s="130" t="s">
        <v>50</v>
      </c>
      <c r="C27" s="144" t="n">
        <f aca="false">ROUND(C20*$B$26, 0)</f>
        <v>0</v>
      </c>
      <c r="D27" s="144" t="n">
        <f aca="false">ROUND(D20*$B$26, 0)</f>
        <v>0</v>
      </c>
      <c r="E27" s="144" t="n">
        <f aca="false">ROUND(E20*$B$26, 0)</f>
        <v>0</v>
      </c>
      <c r="F27" s="132" t="n">
        <f aca="false">SUM(C27:E27)</f>
        <v>0</v>
      </c>
    </row>
    <row r="28" customFormat="false" ht="30.55" hidden="false" customHeight="true" outlineLevel="0" collapsed="false">
      <c r="B28" s="130" t="s">
        <v>58</v>
      </c>
      <c r="C28" s="144" t="n">
        <f aca="false">C25*$B$26</f>
        <v>0</v>
      </c>
      <c r="D28" s="144" t="n">
        <f aca="false">D25*$B$26</f>
        <v>0</v>
      </c>
      <c r="E28" s="144" t="n">
        <f aca="false">E25*$B$26</f>
        <v>0</v>
      </c>
      <c r="F28" s="132" t="n">
        <f aca="false">SUM(C28:E28)</f>
        <v>0</v>
      </c>
      <c r="H28" s="125" t="s">
        <v>97</v>
      </c>
      <c r="I28" s="125"/>
      <c r="J28" s="125"/>
      <c r="K28" s="125"/>
      <c r="L28" s="125"/>
    </row>
    <row r="29" customFormat="false" ht="15.8" hidden="false" customHeight="false" outlineLevel="0" collapsed="false">
      <c r="B29" s="148" t="n">
        <v>0</v>
      </c>
      <c r="C29" s="149" t="s">
        <v>181</v>
      </c>
      <c r="D29" s="149"/>
      <c r="E29" s="149"/>
      <c r="F29" s="150" t="s">
        <v>159</v>
      </c>
      <c r="H29" s="126"/>
      <c r="I29" s="127" t="s">
        <v>156</v>
      </c>
      <c r="J29" s="127" t="s">
        <v>157</v>
      </c>
      <c r="K29" s="127" t="s">
        <v>158</v>
      </c>
      <c r="L29" s="129" t="s">
        <v>159</v>
      </c>
    </row>
    <row r="30" customFormat="false" ht="15.8" hidden="false" customHeight="false" outlineLevel="0" collapsed="false">
      <c r="B30" s="130" t="s">
        <v>50</v>
      </c>
      <c r="C30" s="144" t="n">
        <f aca="false">ROUND(C20*$B$29, 0)</f>
        <v>0</v>
      </c>
      <c r="D30" s="144" t="n">
        <f aca="false">ROUND(D20*$B$29, 0)</f>
        <v>0</v>
      </c>
      <c r="E30" s="144" t="n">
        <f aca="false">ROUND(E20*$B$29, 0)</f>
        <v>0</v>
      </c>
      <c r="F30" s="132" t="n">
        <f aca="false">+F20*$B$29</f>
        <v>0</v>
      </c>
      <c r="H30" s="107" t="s">
        <v>98</v>
      </c>
      <c r="I30" s="154" t="n">
        <f aca="false">(IF(E8="Grande", Configuración!C51, IF(E8="Mediano", Configuración!F51, Configuración!I51))*M26*(IF(H8=Configuración!I10, N20, C11)))+O15</f>
        <v>69.3333333333333</v>
      </c>
      <c r="J30" s="154" t="n">
        <f aca="false">(IF(E8="Grande", Configuración!D51, IF(E8="Mediano", Configuración!G51, Configuración!J51))*M26*(IF(H8=Configuración!J10, N21, D11)))+O16</f>
        <v>21.3333333333333</v>
      </c>
      <c r="K30" s="154" t="n">
        <f aca="false">(IF(E8="Grande", Configuración!E51, IF(E8="Mediano", Configuración!H51, Configuración!K51))*M26*(IF(H8=Configuración!K10, N22, E11)))+O17</f>
        <v>21.3333333333333</v>
      </c>
      <c r="L30" s="155" t="n">
        <f aca="false">SUM(I30:K30)</f>
        <v>112</v>
      </c>
    </row>
    <row r="31" customFormat="false" ht="15.8" hidden="false" customHeight="false" outlineLevel="0" collapsed="false">
      <c r="B31" s="130" t="s">
        <v>58</v>
      </c>
      <c r="C31" s="144" t="n">
        <f aca="false">C25*$B$29</f>
        <v>0</v>
      </c>
      <c r="D31" s="144" t="n">
        <f aca="false">D25*$B$29</f>
        <v>0</v>
      </c>
      <c r="E31" s="144" t="n">
        <f aca="false">E25*$B$29</f>
        <v>0</v>
      </c>
      <c r="F31" s="132" t="n">
        <f aca="false">SUM(C31:E31)</f>
        <v>0</v>
      </c>
      <c r="H31" s="107" t="s">
        <v>100</v>
      </c>
      <c r="I31" s="131" t="n">
        <f aca="false">IF($H$8=Configuración!$I$10, O20, (C25+C28+C31))</f>
        <v>42</v>
      </c>
      <c r="J31" s="131" t="n">
        <f aca="false">IF($H$8=Configuración!$I$10, O21, (D25+D28+D31))</f>
        <v>4.5</v>
      </c>
      <c r="K31" s="131" t="n">
        <f aca="false">IF($H$8=Configuración!$I$10, O22, (E25+E28+E31))</f>
        <v>2</v>
      </c>
      <c r="L31" s="156" t="n">
        <f aca="false">SUM(I31:K31)</f>
        <v>48.5</v>
      </c>
    </row>
    <row r="32" customFormat="false" ht="26.5" hidden="false" customHeight="false" outlineLevel="0" collapsed="false">
      <c r="B32" s="130" t="s">
        <v>182</v>
      </c>
      <c r="C32" s="144" t="n">
        <f aca="false">C25+C28+C31</f>
        <v>42</v>
      </c>
      <c r="D32" s="144" t="n">
        <f aca="false">D25+D28+D31</f>
        <v>4.5</v>
      </c>
      <c r="E32" s="144" t="n">
        <f aca="false">E25+E28+E31</f>
        <v>2</v>
      </c>
      <c r="F32" s="132" t="n">
        <f aca="false">SUM(C32:E32)</f>
        <v>48.5</v>
      </c>
      <c r="H32" s="107" t="s">
        <v>102</v>
      </c>
      <c r="I32" s="154" t="n">
        <f aca="false">IF($E$8="Grande",Configuración!C36,IF($E$8="Mediano",Configuración!F36,Configuración!I36))*$J$26*$N$20*(1+B26+B29)</f>
        <v>10</v>
      </c>
      <c r="J32" s="154" t="n">
        <f aca="false">IF($E$8="Grande",Configuración!D36,IF($E$8="Mediano",Configuración!G36,Configuración!J36))*$J$26*$N$21*(1+B26+B29)</f>
        <v>2.5</v>
      </c>
      <c r="K32" s="154" t="n">
        <f aca="false">IF($E$8="Grande",Configuración!E36,IF($E$8="Mediano",Configuración!H36,Configuración!K36))*$J$26*$N$22*(1+B26+B29)</f>
        <v>3.33333333333333</v>
      </c>
      <c r="L32" s="155" t="n">
        <f aca="false">SUM(I32:K32)</f>
        <v>15.8333333333333</v>
      </c>
    </row>
    <row r="33" customFormat="false" ht="15.8" hidden="false" customHeight="false" outlineLevel="0" collapsed="false">
      <c r="B33" s="84"/>
      <c r="H33" s="107" t="s">
        <v>104</v>
      </c>
      <c r="I33" s="154" t="n">
        <f aca="false">IF($E$8="Grande", Configuración!C58, IF($E$8="Mediano", Configuración!F58, Configuración!I58))*$K$26*(IF($H$8=Configuración!$I$10, N20, C11))</f>
        <v>2.66666666666667</v>
      </c>
      <c r="J33" s="154" t="n">
        <f aca="false">IF($E$8="Grande", Configuración!D58, IF($E$8="Mediano", Configuración!G58, Configuración!J58))*$K$26*(IF($H$8=Configuración!$I$10, N21, D11))</f>
        <v>0.888888888888889</v>
      </c>
      <c r="K33" s="154" t="n">
        <f aca="false">IF($E$8="Grande", Configuración!E58, IF($E$8="Mediano", Configuración!H58, Configuración!K58))*$K$26*(IF($H$8=Configuración!$I$10, N22, E11))</f>
        <v>1.06666666666667</v>
      </c>
      <c r="L33" s="155" t="n">
        <f aca="false">SUM(I33:K33)</f>
        <v>4.62222222222222</v>
      </c>
    </row>
    <row r="34" customFormat="false" ht="26.5" hidden="false" customHeight="false" outlineLevel="0" collapsed="false">
      <c r="B34" s="140"/>
      <c r="C34" s="141" t="s">
        <v>62</v>
      </c>
      <c r="D34" s="141"/>
      <c r="E34" s="157"/>
      <c r="H34" s="107" t="s">
        <v>106</v>
      </c>
      <c r="I34" s="154" t="n">
        <f aca="false">(I33)*(1+B26+B29)</f>
        <v>2.66666666666667</v>
      </c>
      <c r="J34" s="154" t="n">
        <f aca="false">(J33)*(1+B26+B29)</f>
        <v>0.888888888888889</v>
      </c>
      <c r="K34" s="154" t="n">
        <f aca="false">(K33)*(1+B26+B29)</f>
        <v>1.06666666666667</v>
      </c>
      <c r="L34" s="155" t="n">
        <f aca="false">SUM(I34:K34)</f>
        <v>4.62222222222222</v>
      </c>
    </row>
    <row r="35" customFormat="false" ht="37.95" hidden="false" customHeight="false" outlineLevel="0" collapsed="false">
      <c r="B35" s="130" t="s">
        <v>183</v>
      </c>
      <c r="C35" s="158" t="s">
        <v>24</v>
      </c>
      <c r="D35" s="158" t="s">
        <v>184</v>
      </c>
      <c r="E35" s="159" t="s">
        <v>58</v>
      </c>
      <c r="H35" s="160" t="s">
        <v>108</v>
      </c>
      <c r="I35" s="127" t="s">
        <v>185</v>
      </c>
      <c r="J35" s="127" t="s">
        <v>186</v>
      </c>
      <c r="K35" s="127" t="s">
        <v>187</v>
      </c>
      <c r="L35" s="129" t="s">
        <v>110</v>
      </c>
    </row>
    <row r="36" customFormat="false" ht="15.8" hidden="false" customHeight="false" outlineLevel="0" collapsed="false">
      <c r="B36" s="161" t="n">
        <f aca="false">ROUND(+$F$18+$G$13,0)</f>
        <v>31</v>
      </c>
      <c r="C36" s="144" t="n">
        <f aca="false">$F$19</f>
        <v>48.5</v>
      </c>
      <c r="D36" s="144" t="n">
        <f aca="false">$F$30+$F$27+$F$20</f>
        <v>31</v>
      </c>
      <c r="E36" s="132" t="n">
        <f aca="false">$F$25+$F$28+$F$31</f>
        <v>48.5</v>
      </c>
      <c r="H36" s="162" t="n">
        <f aca="false">J36+K36</f>
        <v>22.5011111111111</v>
      </c>
      <c r="I36" s="163" t="n">
        <f aca="false">L31</f>
        <v>48.5</v>
      </c>
      <c r="J36" s="163" t="n">
        <f aca="false">L32*(1+G8)</f>
        <v>17.4166666666667</v>
      </c>
      <c r="K36" s="163" t="n">
        <f aca="false">L34*(1+G8)</f>
        <v>5.08444444444444</v>
      </c>
      <c r="L36" s="164" t="n">
        <f aca="false">L30*K13</f>
        <v>11.2</v>
      </c>
    </row>
    <row r="37" customFormat="false" ht="15.8" hidden="false" customHeight="false" outlineLevel="0" collapsed="false">
      <c r="B37" s="84"/>
    </row>
    <row r="38" customFormat="false" ht="15.8" hidden="false" customHeight="false" outlineLevel="0" collapsed="false">
      <c r="B38" s="84"/>
      <c r="I38" s="165"/>
      <c r="J38" s="166"/>
      <c r="K38" s="166"/>
    </row>
    <row r="39" customFormat="false" ht="17" hidden="false" customHeight="true" outlineLevel="0" collapsed="false">
      <c r="B39" s="167" t="s">
        <v>100</v>
      </c>
      <c r="C39" s="167"/>
      <c r="D39" s="90"/>
      <c r="H39" s="168"/>
      <c r="I39" s="169"/>
      <c r="J39" s="170"/>
      <c r="K39" s="170"/>
    </row>
    <row r="40" customFormat="false" ht="17" hidden="false" customHeight="false" outlineLevel="0" collapsed="false">
      <c r="B40" s="171" t="s">
        <v>188</v>
      </c>
      <c r="C40" s="172" t="n">
        <f aca="false">E36*(1+G8)</f>
        <v>53.35</v>
      </c>
      <c r="D40" s="90"/>
      <c r="H40" s="168"/>
      <c r="I40" s="169"/>
      <c r="J40" s="170"/>
      <c r="K40" s="170"/>
    </row>
    <row r="41" customFormat="false" ht="27.95" hidden="false" customHeight="true" outlineLevel="0" collapsed="false">
      <c r="B41" s="171" t="s">
        <v>189</v>
      </c>
      <c r="C41" s="173" t="n">
        <f aca="false">IF(G14&gt;=2, (E36*Configuración!F9*(1+G8)))</f>
        <v>0</v>
      </c>
      <c r="D41" s="90"/>
      <c r="H41" s="168"/>
      <c r="J41" s="170"/>
      <c r="K41" s="170"/>
    </row>
    <row r="42" customFormat="false" ht="17" hidden="false" customHeight="false" outlineLevel="0" collapsed="false">
      <c r="B42" s="171" t="s">
        <v>190</v>
      </c>
      <c r="C42" s="173" t="n">
        <f aca="false">IF(G14&gt;=3, (E36*Configuración!F10*(1+G8)))</f>
        <v>0</v>
      </c>
      <c r="D42" s="90"/>
      <c r="H42" s="168"/>
      <c r="J42" s="170"/>
      <c r="K42" s="170"/>
    </row>
    <row r="43" customFormat="false" ht="29.85" hidden="false" customHeight="true" outlineLevel="0" collapsed="false">
      <c r="B43" s="171" t="s">
        <v>63</v>
      </c>
      <c r="C43" s="173" t="n">
        <f aca="false">(C40+C41+C42)</f>
        <v>53.35</v>
      </c>
      <c r="D43" s="124" t="n">
        <f aca="false">(C43+C36)*(1+Configuración!D8)</f>
        <v>132.405</v>
      </c>
      <c r="F43" s="174"/>
      <c r="H43" s="168"/>
      <c r="J43" s="170"/>
      <c r="K43" s="170"/>
    </row>
    <row r="44" customFormat="false" ht="17" hidden="false" customHeight="false" outlineLevel="0" collapsed="false">
      <c r="B44" s="84"/>
      <c r="H44" s="168"/>
      <c r="J44" s="170"/>
      <c r="K44" s="170"/>
    </row>
    <row r="45" customFormat="false" ht="15.8" hidden="false" customHeight="false" outlineLevel="0" collapsed="false">
      <c r="B45" s="84"/>
    </row>
    <row r="46" customFormat="false" ht="34.3" hidden="false" customHeight="true" outlineLevel="0" collapsed="false">
      <c r="B46" s="175" t="s">
        <v>65</v>
      </c>
      <c r="C46" s="176" t="s">
        <v>191</v>
      </c>
      <c r="D46" s="177" t="s">
        <v>192</v>
      </c>
      <c r="E46" s="177"/>
      <c r="F46" s="177"/>
    </row>
    <row r="47" customFormat="false" ht="17" hidden="false" customHeight="false" outlineLevel="0" collapsed="false">
      <c r="B47" s="171" t="s">
        <v>66</v>
      </c>
      <c r="C47" s="121" t="n">
        <v>0</v>
      </c>
      <c r="D47" s="177"/>
      <c r="E47" s="177"/>
      <c r="F47" s="177"/>
      <c r="K47" s="178"/>
    </row>
    <row r="48" customFormat="false" ht="15.8" hidden="false" customHeight="false" outlineLevel="0" collapsed="false">
      <c r="B48" s="84"/>
      <c r="E48" s="90"/>
      <c r="F48" s="90"/>
      <c r="G48" s="90"/>
      <c r="H48" s="90"/>
      <c r="I48" s="90"/>
      <c r="J48" s="90"/>
      <c r="K48" s="179"/>
      <c r="L48" s="90"/>
      <c r="M48" s="90"/>
      <c r="N48" s="90"/>
      <c r="O48" s="90"/>
      <c r="P48" s="90"/>
    </row>
    <row r="49" customFormat="false" ht="15.8" hidden="false" customHeight="false" outlineLevel="0" collapsed="false">
      <c r="B49" s="84"/>
      <c r="E49" s="90"/>
      <c r="F49" s="180" t="s">
        <v>193</v>
      </c>
      <c r="G49" s="180"/>
      <c r="H49" s="180"/>
      <c r="I49" s="124"/>
      <c r="J49" s="180" t="s">
        <v>194</v>
      </c>
      <c r="K49" s="180"/>
      <c r="L49" s="180"/>
      <c r="M49" s="181"/>
      <c r="N49" s="90"/>
      <c r="O49" s="90"/>
      <c r="P49" s="90"/>
    </row>
    <row r="50" customFormat="false" ht="26.5" hidden="false" customHeight="false" outlineLevel="0" collapsed="false">
      <c r="B50" s="182" t="s">
        <v>195</v>
      </c>
      <c r="C50" s="183" t="s">
        <v>196</v>
      </c>
      <c r="D50" s="184" t="s">
        <v>191</v>
      </c>
      <c r="E50" s="90"/>
      <c r="F50" s="185" t="s">
        <v>197</v>
      </c>
      <c r="G50" s="186" t="s">
        <v>196</v>
      </c>
      <c r="H50" s="186" t="s">
        <v>191</v>
      </c>
      <c r="I50" s="124"/>
      <c r="J50" s="185" t="s">
        <v>197</v>
      </c>
      <c r="K50" s="186" t="s">
        <v>196</v>
      </c>
      <c r="L50" s="186" t="s">
        <v>191</v>
      </c>
      <c r="M50" s="181"/>
      <c r="N50" s="90"/>
      <c r="O50" s="90"/>
      <c r="P50" s="90"/>
    </row>
    <row r="51" customFormat="false" ht="15.8" hidden="false" customHeight="false" outlineLevel="0" collapsed="false">
      <c r="B51" s="187" t="s">
        <v>198</v>
      </c>
      <c r="C51" s="188" t="n">
        <f aca="false">D51/D56</f>
        <v>0.0330882352941176</v>
      </c>
      <c r="D51" s="189" t="n">
        <f aca="false">ROUND(IF($H$8=Configuración!$I$8, IF($C$47&gt;0, H59, H51), IF($C$47&gt;0, L59, L51)),0)</f>
        <v>9</v>
      </c>
      <c r="E51" s="190"/>
      <c r="F51" s="191" t="s">
        <v>198</v>
      </c>
      <c r="G51" s="192" t="n">
        <f aca="false">H51/H56</f>
        <v>0.0522064617809299</v>
      </c>
      <c r="H51" s="193" t="n">
        <f aca="false">(ROUND(D43+H52+H53+H54,0)*Configuración!D8*0.1)</f>
        <v>7.95</v>
      </c>
      <c r="I51" s="124"/>
      <c r="J51" s="191" t="s">
        <v>198</v>
      </c>
      <c r="K51" s="192" t="n">
        <f aca="false">L51/L56</f>
        <v>0.0335280263811261</v>
      </c>
      <c r="L51" s="193" t="n">
        <f aca="false">H51*1.15</f>
        <v>9.1425</v>
      </c>
      <c r="M51" s="181"/>
      <c r="N51" s="90"/>
      <c r="O51" s="90"/>
      <c r="P51" s="90"/>
    </row>
    <row r="52" customFormat="false" ht="15.8" hidden="false" customHeight="false" outlineLevel="0" collapsed="false">
      <c r="B52" s="187" t="s">
        <v>199</v>
      </c>
      <c r="C52" s="194" t="n">
        <f aca="false">D52/D56</f>
        <v>0.147058823529412</v>
      </c>
      <c r="D52" s="189" t="n">
        <f aca="false">ROUND(IF($H$8=Configuración!$I$8, IF($C$47&gt;0, H60, H52), IF($C$47&gt;0, L60, L52)),0)</f>
        <v>40</v>
      </c>
      <c r="E52" s="190"/>
      <c r="F52" s="191" t="s">
        <v>199</v>
      </c>
      <c r="G52" s="192" t="n">
        <f aca="false">H52/H56</f>
        <v>0.227721959548201</v>
      </c>
      <c r="H52" s="193" t="n">
        <f aca="false">(C36*(1+Configuración!D8))*0.55</f>
        <v>34.6775</v>
      </c>
      <c r="I52" s="124"/>
      <c r="J52" s="191" t="s">
        <v>199</v>
      </c>
      <c r="K52" s="192" t="n">
        <f aca="false">L52/L56</f>
        <v>0.146247564129749</v>
      </c>
      <c r="L52" s="193" t="n">
        <f aca="false">IF(L53*0.15 &lt; H52, H52*1.15, L53*0.15)</f>
        <v>39.879125</v>
      </c>
      <c r="M52" s="181"/>
      <c r="N52" s="90"/>
      <c r="O52" s="90"/>
      <c r="P52" s="90"/>
    </row>
    <row r="53" customFormat="false" ht="15.8" hidden="false" customHeight="false" outlineLevel="0" collapsed="false">
      <c r="B53" s="187" t="s">
        <v>200</v>
      </c>
      <c r="C53" s="194" t="n">
        <f aca="false">D53/D56</f>
        <v>0.669117647058823</v>
      </c>
      <c r="D53" s="189" t="n">
        <f aca="false">ROUND(IF($H$8=Configuración!$I$8, IF($C$47&gt;0, H61, H53), IF($C$47&gt;0, L61, L53)),0)</f>
        <v>182</v>
      </c>
      <c r="E53" s="190"/>
      <c r="F53" s="191" t="s">
        <v>200</v>
      </c>
      <c r="G53" s="192" t="n">
        <f aca="false">H53/H56</f>
        <v>0.186317966903073</v>
      </c>
      <c r="H53" s="193" t="n">
        <f aca="false">(C36*(1+Configuración!D8))*0.45</f>
        <v>28.3725</v>
      </c>
      <c r="I53" s="124"/>
      <c r="J53" s="191" t="s">
        <v>200</v>
      </c>
      <c r="K53" s="192" t="n">
        <f aca="false">L53/L56</f>
        <v>0.669219223203721</v>
      </c>
      <c r="L53" s="193" t="n">
        <f aca="false">IF(H8=Configuración!I10, (L30*(1+Configuración!D8)), (L30 + H53)*(1+Configuración!D8))</f>
        <v>182.48425</v>
      </c>
      <c r="M53" s="181"/>
      <c r="N53" s="90"/>
      <c r="O53" s="90"/>
      <c r="P53" s="90"/>
    </row>
    <row r="54" customFormat="false" ht="15.8" hidden="false" customHeight="false" outlineLevel="0" collapsed="false">
      <c r="B54" s="187" t="s">
        <v>201</v>
      </c>
      <c r="C54" s="194" t="n">
        <f aca="false">D54/D56</f>
        <v>0.106617647058824</v>
      </c>
      <c r="D54" s="189" t="n">
        <f aca="false">ROUND(IF($H$8=Configuración!$I$8, IF($C$47&gt;0, H62, H54), IF($C$47&gt;0, L62, L54)),0)</f>
        <v>29</v>
      </c>
      <c r="E54" s="190"/>
      <c r="F54" s="191" t="s">
        <v>201</v>
      </c>
      <c r="G54" s="192" t="n">
        <f aca="false">H54/H56</f>
        <v>0.455443919096401</v>
      </c>
      <c r="H54" s="193" t="n">
        <f aca="false">C43*(1+Configuración!D8)</f>
        <v>69.355</v>
      </c>
      <c r="I54" s="124"/>
      <c r="J54" s="191" t="s">
        <v>201</v>
      </c>
      <c r="K54" s="192" t="n">
        <f aca="false">L54/L56</f>
        <v>0.107272977962196</v>
      </c>
      <c r="L54" s="193" t="n">
        <f aca="false">(H36+((G14-1)*(H36+L36)))*(1+Configuración!D8)</f>
        <v>29.2514444444444</v>
      </c>
      <c r="M54" s="181"/>
      <c r="N54" s="90"/>
      <c r="O54" s="90"/>
      <c r="P54" s="90"/>
    </row>
    <row r="55" customFormat="false" ht="15.8" hidden="false" customHeight="false" outlineLevel="0" collapsed="false">
      <c r="B55" s="195" t="s">
        <v>202</v>
      </c>
      <c r="C55" s="196" t="n">
        <f aca="false">D55/D56</f>
        <v>0.0441176470588235</v>
      </c>
      <c r="D55" s="189" t="n">
        <f aca="false">ROUND(IF($H$8=Configuración!$I$8, IF($C$47&gt;0, H63, H55), IF($C$47&gt;0, L63, L55)),0)</f>
        <v>12</v>
      </c>
      <c r="E55" s="190"/>
      <c r="F55" s="191" t="s">
        <v>202</v>
      </c>
      <c r="G55" s="192" t="n">
        <f aca="false">H55/H56</f>
        <v>0.0783096926713948</v>
      </c>
      <c r="H55" s="193" t="n">
        <f aca="false">(ROUND(D43+H52+H53+H54,0)*Configuración!D8*0.15)</f>
        <v>11.925</v>
      </c>
      <c r="I55" s="124"/>
      <c r="J55" s="191" t="s">
        <v>202</v>
      </c>
      <c r="K55" s="192" t="n">
        <f aca="false">L55/L56</f>
        <v>0.043732208323208</v>
      </c>
      <c r="L55" s="193" t="n">
        <f aca="false">H55</f>
        <v>11.925</v>
      </c>
      <c r="M55" s="181"/>
      <c r="N55" s="90"/>
      <c r="O55" s="90"/>
      <c r="P55" s="90"/>
    </row>
    <row r="56" customFormat="false" ht="15.8" hidden="false" customHeight="false" outlineLevel="0" collapsed="false">
      <c r="B56" s="197" t="s">
        <v>159</v>
      </c>
      <c r="C56" s="198" t="n">
        <f aca="false">SUM(C51:C55)</f>
        <v>1</v>
      </c>
      <c r="D56" s="199" t="n">
        <f aca="false">ROUND(SUM(D51:D55),0)</f>
        <v>272</v>
      </c>
      <c r="E56" s="200"/>
      <c r="F56" s="201" t="s">
        <v>159</v>
      </c>
      <c r="G56" s="202" t="n">
        <f aca="false">SUM(G51:G55)</f>
        <v>1</v>
      </c>
      <c r="H56" s="203" t="n">
        <f aca="false">SUM(H51:H55)</f>
        <v>152.28</v>
      </c>
      <c r="I56" s="124"/>
      <c r="J56" s="201" t="s">
        <v>159</v>
      </c>
      <c r="K56" s="202" t="n">
        <f aca="false">SUM(K51:K55)</f>
        <v>1</v>
      </c>
      <c r="L56" s="203" t="n">
        <f aca="false">SUM(L51:L55)</f>
        <v>272.682319444444</v>
      </c>
      <c r="M56" s="181"/>
      <c r="N56" s="90"/>
      <c r="O56" s="90"/>
      <c r="P56" s="90"/>
    </row>
    <row r="57" customFormat="false" ht="15.8" hidden="false" customHeight="false" outlineLevel="0" collapsed="false">
      <c r="B57" s="84"/>
      <c r="E57" s="90"/>
      <c r="F57" s="180" t="s">
        <v>203</v>
      </c>
      <c r="G57" s="180"/>
      <c r="H57" s="180"/>
      <c r="I57" s="124"/>
      <c r="J57" s="180" t="s">
        <v>204</v>
      </c>
      <c r="K57" s="180"/>
      <c r="L57" s="180"/>
      <c r="M57" s="181"/>
      <c r="N57" s="90"/>
      <c r="O57" s="90"/>
      <c r="P57" s="90"/>
    </row>
    <row r="58" customFormat="false" ht="26.5" hidden="false" customHeight="false" outlineLevel="0" collapsed="false">
      <c r="B58" s="84"/>
      <c r="E58" s="90"/>
      <c r="F58" s="185" t="s">
        <v>197</v>
      </c>
      <c r="G58" s="186" t="s">
        <v>196</v>
      </c>
      <c r="H58" s="186" t="s">
        <v>191</v>
      </c>
      <c r="I58" s="124"/>
      <c r="J58" s="185" t="s">
        <v>197</v>
      </c>
      <c r="K58" s="186" t="s">
        <v>196</v>
      </c>
      <c r="L58" s="186" t="s">
        <v>191</v>
      </c>
      <c r="M58" s="181"/>
      <c r="N58" s="90"/>
      <c r="O58" s="90"/>
      <c r="P58" s="90"/>
    </row>
    <row r="59" customFormat="false" ht="15.8" hidden="false" customHeight="false" outlineLevel="0" collapsed="false">
      <c r="B59" s="84"/>
      <c r="E59" s="90"/>
      <c r="F59" s="191" t="s">
        <v>198</v>
      </c>
      <c r="G59" s="192" t="e">
        <f aca="false">H59/H64</f>
        <v>#DIV/0!</v>
      </c>
      <c r="H59" s="193" t="n">
        <f aca="false">IF(C47-H62-H61-H60=0, 0, (C47-H62-H61-H60)*0.4)</f>
        <v>0</v>
      </c>
      <c r="I59" s="124"/>
      <c r="J59" s="191" t="s">
        <v>198</v>
      </c>
      <c r="K59" s="192" t="e">
        <f aca="false">L59/L64</f>
        <v>#DIV/0!</v>
      </c>
      <c r="L59" s="193" t="n">
        <f aca="false">IF(C47-L62-L61-L60=0, 0, (C47-L62-L61-L60)*0.4)</f>
        <v>0</v>
      </c>
      <c r="M59" s="181"/>
      <c r="N59" s="90"/>
      <c r="O59" s="90"/>
      <c r="P59" s="90"/>
    </row>
    <row r="60" customFormat="false" ht="15.8" hidden="false" customHeight="false" outlineLevel="0" collapsed="false">
      <c r="E60" s="90"/>
      <c r="F60" s="191" t="s">
        <v>199</v>
      </c>
      <c r="G60" s="192" t="e">
        <f aca="false">H60/H64</f>
        <v>#DIV/0!</v>
      </c>
      <c r="H60" s="193" t="n">
        <f aca="false">IF( (C47-C43)&lt;0, 0,IF( (C47-H62-C36)&lt;0,(C47-H62),(C36*(1+Configuración!D8)*0.55)))</f>
        <v>0</v>
      </c>
      <c r="I60" s="124"/>
      <c r="J60" s="191" t="s">
        <v>199</v>
      </c>
      <c r="K60" s="192" t="e">
        <f aca="false">L60/L64</f>
        <v>#DIV/0!</v>
      </c>
      <c r="L60" s="193" t="n">
        <f aca="false">IF( (C47-L62)&lt;0, 0,IF( (C47-L62-L52)&lt;0,(C47-L62),L52))</f>
        <v>0</v>
      </c>
      <c r="M60" s="181"/>
      <c r="N60" s="90"/>
      <c r="O60" s="90"/>
      <c r="P60" s="90"/>
    </row>
    <row r="61" customFormat="false" ht="15.8" hidden="false" customHeight="false" outlineLevel="0" collapsed="false">
      <c r="E61" s="90"/>
      <c r="F61" s="191" t="s">
        <v>200</v>
      </c>
      <c r="G61" s="192" t="e">
        <f aca="false">H61/H64</f>
        <v>#DIV/0!</v>
      </c>
      <c r="H61" s="193" t="n">
        <f aca="false">IF( (C47-H62-H60)&lt;=0, 0, (C36*(1+Configuración!D8))-H60)</f>
        <v>0</v>
      </c>
      <c r="I61" s="124"/>
      <c r="J61" s="191" t="s">
        <v>200</v>
      </c>
      <c r="K61" s="192" t="e">
        <f aca="false">L61/L64</f>
        <v>#DIV/0!</v>
      </c>
      <c r="L61" s="193" t="n">
        <f aca="false">IF( (C47-L62-L60)&lt;=0, 0, IF( (C47-L62-L60-L53)&lt;0, (C47-L62-L60), L53) )</f>
        <v>0</v>
      </c>
      <c r="M61" s="181"/>
      <c r="N61" s="90"/>
      <c r="O61" s="90"/>
      <c r="P61" s="90"/>
    </row>
    <row r="62" customFormat="false" ht="15.8" hidden="false" customHeight="false" outlineLevel="0" collapsed="false">
      <c r="E62" s="90"/>
      <c r="F62" s="191" t="s">
        <v>201</v>
      </c>
      <c r="G62" s="192" t="e">
        <f aca="false">H62/H64</f>
        <v>#DIV/0!</v>
      </c>
      <c r="H62" s="193" t="n">
        <f aca="false">IF((C47-H54)&lt;0, C47, H54)</f>
        <v>0</v>
      </c>
      <c r="I62" s="124"/>
      <c r="J62" s="191" t="s">
        <v>201</v>
      </c>
      <c r="K62" s="192" t="e">
        <f aca="false">L62/L64</f>
        <v>#DIV/0!</v>
      </c>
      <c r="L62" s="193" t="n">
        <f aca="false">IF((C47-L54)&lt;0, C47, L54)</f>
        <v>0</v>
      </c>
      <c r="M62" s="181"/>
      <c r="N62" s="90"/>
      <c r="O62" s="90"/>
      <c r="P62" s="90"/>
    </row>
    <row r="63" customFormat="false" ht="15.8" hidden="false" customHeight="false" outlineLevel="0" collapsed="false">
      <c r="E63" s="90"/>
      <c r="F63" s="191" t="s">
        <v>202</v>
      </c>
      <c r="G63" s="192" t="e">
        <f aca="false">H63/H64</f>
        <v>#DIV/0!</v>
      </c>
      <c r="H63" s="193" t="n">
        <f aca="false">C47-H62-H61-H60-H59</f>
        <v>0</v>
      </c>
      <c r="I63" s="124"/>
      <c r="J63" s="191" t="s">
        <v>202</v>
      </c>
      <c r="K63" s="192" t="e">
        <f aca="false">L63/L64</f>
        <v>#DIV/0!</v>
      </c>
      <c r="L63" s="193" t="n">
        <f aca="false">C47-L62-L61-L60-L59</f>
        <v>0</v>
      </c>
      <c r="M63" s="181"/>
      <c r="N63" s="90"/>
      <c r="O63" s="90"/>
      <c r="P63" s="90"/>
    </row>
    <row r="64" customFormat="false" ht="15.8" hidden="false" customHeight="false" outlineLevel="0" collapsed="false">
      <c r="E64" s="90"/>
      <c r="F64" s="201" t="s">
        <v>159</v>
      </c>
      <c r="G64" s="202" t="e">
        <f aca="false">SUM(G59:G63)</f>
        <v>#DIV/0!</v>
      </c>
      <c r="H64" s="203" t="n">
        <f aca="false">SUM(H59:H63)</f>
        <v>0</v>
      </c>
      <c r="I64" s="124"/>
      <c r="J64" s="201" t="s">
        <v>159</v>
      </c>
      <c r="K64" s="202" t="e">
        <f aca="false">SUM(K59:K63)</f>
        <v>#DIV/0!</v>
      </c>
      <c r="L64" s="203" t="n">
        <f aca="false">SUM(L59:L63)</f>
        <v>0</v>
      </c>
      <c r="M64" s="181"/>
      <c r="N64" s="90"/>
      <c r="O64" s="90"/>
      <c r="P64" s="90"/>
    </row>
    <row r="65" customFormat="false" ht="15.8" hidden="false" customHeight="false" outlineLevel="0" collapsed="false">
      <c r="E65" s="90"/>
      <c r="F65" s="181"/>
      <c r="G65" s="181"/>
      <c r="H65" s="181"/>
      <c r="I65" s="181"/>
      <c r="J65" s="181"/>
      <c r="K65" s="181"/>
      <c r="L65" s="181"/>
      <c r="M65" s="181"/>
      <c r="N65" s="90"/>
      <c r="O65" s="90"/>
      <c r="P65" s="90"/>
    </row>
    <row r="66" customFormat="false" ht="15.8" hidden="false" customHeight="false" outlineLevel="0" collapsed="false">
      <c r="E66" s="90"/>
      <c r="F66" s="181"/>
      <c r="G66" s="181"/>
      <c r="H66" s="181"/>
      <c r="I66" s="181"/>
      <c r="J66" s="181"/>
      <c r="K66" s="181"/>
      <c r="L66" s="181"/>
      <c r="M66" s="181"/>
      <c r="N66" s="90"/>
      <c r="O66" s="90"/>
      <c r="P66" s="90"/>
    </row>
    <row r="67" customFormat="false" ht="15.8" hidden="false" customHeight="false" outlineLevel="0" collapsed="false">
      <c r="E67" s="90"/>
      <c r="F67" s="181"/>
      <c r="G67" s="181"/>
      <c r="H67" s="181"/>
      <c r="I67" s="181"/>
      <c r="J67" s="181"/>
      <c r="K67" s="181"/>
      <c r="L67" s="181"/>
      <c r="M67" s="181"/>
      <c r="N67" s="90"/>
      <c r="O67" s="90"/>
      <c r="P67" s="90"/>
    </row>
    <row r="68" customFormat="false" ht="15.8" hidden="false" customHeight="false" outlineLevel="0" collapsed="false">
      <c r="E68" s="90"/>
      <c r="F68" s="181"/>
      <c r="G68" s="181"/>
      <c r="H68" s="181"/>
      <c r="I68" s="181"/>
      <c r="J68" s="181"/>
      <c r="K68" s="181"/>
      <c r="L68" s="181"/>
      <c r="M68" s="181"/>
      <c r="N68" s="90"/>
      <c r="O68" s="90"/>
      <c r="P68" s="90"/>
    </row>
    <row r="69" customFormat="false" ht="15.8" hidden="false" customHeight="false" outlineLevel="0" collapsed="false">
      <c r="E69" s="90"/>
      <c r="F69" s="181"/>
      <c r="G69" s="181"/>
      <c r="H69" s="181"/>
      <c r="I69" s="181"/>
      <c r="J69" s="181"/>
      <c r="K69" s="181"/>
      <c r="L69" s="181"/>
      <c r="M69" s="181"/>
      <c r="N69" s="90"/>
      <c r="O69" s="90"/>
      <c r="P69" s="90"/>
    </row>
    <row r="70" customFormat="false" ht="15.8" hidden="false" customHeight="false" outlineLevel="0" collapsed="false">
      <c r="E70" s="90"/>
      <c r="F70" s="181"/>
      <c r="G70" s="181"/>
      <c r="H70" s="181"/>
      <c r="I70" s="181"/>
      <c r="J70" s="181"/>
      <c r="K70" s="181"/>
      <c r="L70" s="181"/>
      <c r="M70" s="181"/>
      <c r="N70" s="90"/>
      <c r="O70" s="90"/>
      <c r="P70" s="90"/>
    </row>
    <row r="71" customFormat="false" ht="15.8" hidden="false" customHeight="false" outlineLevel="0" collapsed="false">
      <c r="F71" s="181"/>
      <c r="G71" s="181"/>
      <c r="H71" s="181"/>
      <c r="I71" s="181"/>
      <c r="J71" s="181"/>
      <c r="K71" s="181"/>
      <c r="L71" s="181"/>
      <c r="M71" s="181"/>
    </row>
    <row r="72" customFormat="false" ht="15.8" hidden="false" customHeight="false" outlineLevel="0" collapsed="false">
      <c r="F72" s="181"/>
      <c r="G72" s="181"/>
      <c r="H72" s="181"/>
      <c r="I72" s="181"/>
      <c r="J72" s="181"/>
      <c r="K72" s="181"/>
      <c r="L72" s="181"/>
      <c r="M72" s="181"/>
    </row>
    <row r="73" customFormat="false" ht="15.8" hidden="false" customHeight="false" outlineLevel="0" collapsed="false">
      <c r="F73" s="181"/>
      <c r="G73" s="181"/>
      <c r="H73" s="181"/>
      <c r="I73" s="181"/>
      <c r="J73" s="181"/>
      <c r="K73" s="181"/>
      <c r="L73" s="181"/>
      <c r="M73" s="181"/>
    </row>
    <row r="74" customFormat="false" ht="15.8" hidden="false" customHeight="false" outlineLevel="0" collapsed="false">
      <c r="F74" s="181"/>
      <c r="G74" s="181"/>
      <c r="H74" s="181"/>
      <c r="I74" s="181"/>
      <c r="J74" s="181"/>
      <c r="K74" s="181"/>
      <c r="L74" s="181"/>
      <c r="M74" s="181"/>
    </row>
    <row r="75" customFormat="false" ht="15.8" hidden="false" customHeight="false" outlineLevel="0" collapsed="false">
      <c r="F75" s="181"/>
      <c r="G75" s="181"/>
      <c r="H75" s="181"/>
      <c r="I75" s="181"/>
      <c r="J75" s="181"/>
      <c r="K75" s="181"/>
      <c r="L75" s="181"/>
      <c r="M75" s="181"/>
    </row>
    <row r="76" customFormat="false" ht="15.8" hidden="false" customHeight="false" outlineLevel="0" collapsed="false">
      <c r="F76" s="181"/>
      <c r="G76" s="181"/>
      <c r="H76" s="181"/>
      <c r="I76" s="181"/>
      <c r="J76" s="181"/>
      <c r="K76" s="181"/>
      <c r="L76" s="181"/>
      <c r="M76" s="181"/>
    </row>
    <row r="77" customFormat="false" ht="15.8" hidden="false" customHeight="false" outlineLevel="0" collapsed="false">
      <c r="F77" s="181"/>
      <c r="G77" s="181"/>
      <c r="H77" s="181"/>
      <c r="I77" s="181"/>
      <c r="J77" s="181"/>
      <c r="K77" s="181"/>
      <c r="L77" s="181"/>
      <c r="M77" s="181"/>
    </row>
    <row r="78" customFormat="false" ht="15.8" hidden="false" customHeight="false" outlineLevel="0" collapsed="false">
      <c r="F78" s="181"/>
      <c r="G78" s="181"/>
      <c r="H78" s="181"/>
      <c r="I78" s="181"/>
      <c r="J78" s="181"/>
      <c r="K78" s="181"/>
      <c r="L78" s="181"/>
      <c r="M78" s="181"/>
    </row>
    <row r="79" customFormat="false" ht="15.8" hidden="false" customHeight="false" outlineLevel="0" collapsed="false">
      <c r="F79" s="181"/>
      <c r="G79" s="181"/>
      <c r="H79" s="181"/>
      <c r="I79" s="181"/>
      <c r="J79" s="181"/>
      <c r="K79" s="181"/>
      <c r="L79" s="181"/>
      <c r="M79" s="181"/>
    </row>
    <row r="80" customFormat="false" ht="15.8" hidden="false" customHeight="false" outlineLevel="0" collapsed="false">
      <c r="F80" s="181"/>
      <c r="G80" s="181"/>
      <c r="H80" s="181"/>
      <c r="I80" s="181"/>
      <c r="J80" s="181"/>
      <c r="K80" s="181"/>
      <c r="L80" s="181"/>
      <c r="M80" s="181"/>
    </row>
  </sheetData>
  <mergeCells count="21">
    <mergeCell ref="B7:G7"/>
    <mergeCell ref="J8:K8"/>
    <mergeCell ref="B9:B10"/>
    <mergeCell ref="B12:B13"/>
    <mergeCell ref="I14:I18"/>
    <mergeCell ref="B16:F16"/>
    <mergeCell ref="L19:L22"/>
    <mergeCell ref="B22:F22"/>
    <mergeCell ref="C24:E24"/>
    <mergeCell ref="H24:M24"/>
    <mergeCell ref="N24:O26"/>
    <mergeCell ref="H25:H26"/>
    <mergeCell ref="C26:E26"/>
    <mergeCell ref="H28:L28"/>
    <mergeCell ref="C29:E29"/>
    <mergeCell ref="B39:C39"/>
    <mergeCell ref="D46:F47"/>
    <mergeCell ref="F49:H49"/>
    <mergeCell ref="J49:L49"/>
    <mergeCell ref="F57:H57"/>
    <mergeCell ref="J57:L57"/>
  </mergeCells>
  <conditionalFormatting sqref="H24:M26 J8:L22 H28:L36">
    <cfRule type="expression" priority="2" aboveAverage="0" equalAverage="0" bottom="0" percent="0" rank="0" text="" dxfId="0">
      <formula>'Estimación Plan de Trabajo de P'!$H$8=Configuracion!$I$8</formula>
    </cfRule>
  </conditionalFormatting>
  <conditionalFormatting sqref="J19:L22">
    <cfRule type="expression" priority="3" aboveAverage="0" equalAverage="0" bottom="0" percent="0" rank="0" text="" dxfId="0">
      <formula>'Estimación Plan de Trabajo de P'!$H$8=Configuracion!$I$9</formula>
    </cfRule>
  </conditionalFormatting>
  <dataValidations count="5">
    <dataValidation allowBlank="false" operator="equal" showDropDown="false" showErrorMessage="true" showInputMessage="false" sqref="E8" type="list">
      <formula1>Configuración!$B$8:$B$10</formula1>
      <formula2>0</formula2>
    </dataValidation>
    <dataValidation allowBlank="true" operator="equal" showDropDown="false" showErrorMessage="true" showInputMessage="false" sqref="H8" type="list">
      <formula1>Configuración!$I$8:$I$10</formula1>
      <formula2>0</formula2>
    </dataValidation>
    <dataValidation allowBlank="true" operator="equal" showDropDown="false" showErrorMessage="true" showInputMessage="false" sqref="K10" type="list">
      <formula1>Configuración!$H$8:$H$10</formula1>
      <formula2>0</formula2>
    </dataValidation>
    <dataValidation allowBlank="true" operator="equal" showDropDown="false" showErrorMessage="true" showInputMessage="false" sqref="G14" type="list">
      <formula1>Configuración!$E$8:$E$10</formula1>
      <formula2>0</formula2>
    </dataValidation>
    <dataValidation allowBlank="true" operator="equal" showDropDown="false" showErrorMessage="true" showInputMessage="false" sqref="C46:C47" type="none">
      <formula1>0</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R6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40" activeCellId="0" sqref="E40"/>
    </sheetView>
  </sheetViews>
  <sheetFormatPr defaultColWidth="11.55078125" defaultRowHeight="15.8" zeroHeight="false" outlineLevelRow="0" outlineLevelCol="0"/>
  <cols>
    <col collapsed="false" customWidth="true" hidden="false" outlineLevel="0" max="1" min="1" style="25" width="17.26"/>
    <col collapsed="false" customWidth="false" hidden="false" outlineLevel="0" max="2" min="2" style="25" width="11.52"/>
    <col collapsed="false" customWidth="true" hidden="false" outlineLevel="0" max="3" min="3" style="25" width="58.65"/>
    <col collapsed="false" customWidth="true" hidden="false" outlineLevel="0" max="4" min="4" style="25" width="16.1"/>
    <col collapsed="false" customWidth="true" hidden="false" outlineLevel="0" max="5" min="5" style="25" width="15.01"/>
    <col collapsed="false" customWidth="true" hidden="false" outlineLevel="0" max="6" min="6" style="25" width="14.96"/>
    <col collapsed="false" customWidth="true" hidden="false" outlineLevel="0" max="7" min="7" style="204" width="16.34"/>
    <col collapsed="false" customWidth="false" hidden="false" outlineLevel="0" max="8" min="8" style="204" width="11.52"/>
    <col collapsed="false" customWidth="false" hidden="false" outlineLevel="0" max="10" min="9" style="25" width="11.52"/>
    <col collapsed="false" customWidth="true" hidden="false" outlineLevel="0" max="11" min="11" style="25" width="14.12"/>
    <col collapsed="false" customWidth="false" hidden="false" outlineLevel="0" max="64" min="12" style="25" width="11.52"/>
  </cols>
  <sheetData>
    <row r="1" customFormat="false" ht="17" hidden="false" customHeight="false" outlineLevel="0" collapsed="false">
      <c r="B1" s="205" t="s">
        <v>205</v>
      </c>
      <c r="C1" s="205" t="s">
        <v>206</v>
      </c>
      <c r="D1" s="205" t="s">
        <v>112</v>
      </c>
      <c r="E1" s="205" t="s">
        <v>207</v>
      </c>
      <c r="F1" s="206"/>
    </row>
    <row r="2" customFormat="false" ht="15.85" hidden="false" customHeight="true" outlineLevel="0" collapsed="false">
      <c r="B2" s="207" t="s">
        <v>198</v>
      </c>
      <c r="C2" s="208"/>
      <c r="D2" s="209" t="n">
        <f aca="false">'Estimación Plan de Trabajo de P'!D51</f>
        <v>9</v>
      </c>
      <c r="E2" s="210" t="n">
        <f aca="false">SUM(E3:E7)</f>
        <v>6.5</v>
      </c>
      <c r="F2" s="206"/>
    </row>
    <row r="3" customFormat="false" ht="15.85" hidden="false" customHeight="true" outlineLevel="0" collapsed="false">
      <c r="B3" s="211" t="n">
        <v>1</v>
      </c>
      <c r="C3" s="212" t="s">
        <v>208</v>
      </c>
      <c r="D3" s="213"/>
      <c r="E3" s="214" t="n">
        <v>2</v>
      </c>
      <c r="F3" s="206" t="s">
        <v>209</v>
      </c>
      <c r="G3" s="215" t="s">
        <v>50</v>
      </c>
    </row>
    <row r="4" customFormat="false" ht="15.85" hidden="false" customHeight="true" outlineLevel="0" collapsed="false">
      <c r="B4" s="211" t="n">
        <f aca="false">B3+1</f>
        <v>2</v>
      </c>
      <c r="C4" s="216" t="s">
        <v>210</v>
      </c>
      <c r="D4" s="213"/>
      <c r="E4" s="214" t="n">
        <v>1</v>
      </c>
      <c r="F4" s="206" t="s">
        <v>211</v>
      </c>
      <c r="G4" s="215" t="s">
        <v>212</v>
      </c>
    </row>
    <row r="5" customFormat="false" ht="15.85" hidden="false" customHeight="true" outlineLevel="0" collapsed="false">
      <c r="B5" s="211" t="n">
        <f aca="false">B4+1</f>
        <v>3</v>
      </c>
      <c r="C5" s="216" t="s">
        <v>213</v>
      </c>
      <c r="D5" s="213"/>
      <c r="E5" s="214" t="n">
        <v>0.5</v>
      </c>
      <c r="F5" s="206" t="s">
        <v>209</v>
      </c>
      <c r="G5" s="215" t="s">
        <v>214</v>
      </c>
    </row>
    <row r="6" customFormat="false" ht="15.85" hidden="false" customHeight="true" outlineLevel="0" collapsed="false">
      <c r="B6" s="211" t="n">
        <f aca="false">B5+1</f>
        <v>4</v>
      </c>
      <c r="C6" s="216" t="s">
        <v>215</v>
      </c>
      <c r="D6" s="213"/>
      <c r="E6" s="214" t="n">
        <v>1.5</v>
      </c>
      <c r="F6" s="206" t="s">
        <v>211</v>
      </c>
      <c r="G6" s="215" t="s">
        <v>149</v>
      </c>
    </row>
    <row r="7" customFormat="false" ht="15.85" hidden="false" customHeight="true" outlineLevel="0" collapsed="false">
      <c r="B7" s="211" t="n">
        <f aca="false">B6+1</f>
        <v>5</v>
      </c>
      <c r="C7" s="217" t="s">
        <v>216</v>
      </c>
      <c r="D7" s="213"/>
      <c r="E7" s="214" t="n">
        <v>1.5</v>
      </c>
      <c r="F7" s="206" t="s">
        <v>209</v>
      </c>
      <c r="G7" s="215" t="s">
        <v>214</v>
      </c>
    </row>
    <row r="8" customFormat="false" ht="15.85" hidden="false" customHeight="true" outlineLevel="0" collapsed="false">
      <c r="B8" s="218" t="s">
        <v>217</v>
      </c>
      <c r="C8" s="219"/>
      <c r="D8" s="209" t="n">
        <f aca="false">'Estimación Plan de Trabajo de P'!D52</f>
        <v>40</v>
      </c>
      <c r="E8" s="210" t="n">
        <f aca="false">SUM(E9:E17)</f>
        <v>0</v>
      </c>
      <c r="F8" s="206"/>
      <c r="G8" s="220"/>
    </row>
    <row r="9" customFormat="false" ht="15.85" hidden="false" customHeight="true" outlineLevel="0" collapsed="false">
      <c r="B9" s="211" t="n">
        <f aca="false">B7+1</f>
        <v>6</v>
      </c>
      <c r="C9" s="217" t="s">
        <v>218</v>
      </c>
      <c r="D9" s="221"/>
      <c r="E9" s="222" t="n">
        <v>0</v>
      </c>
      <c r="F9" s="206" t="s">
        <v>209</v>
      </c>
      <c r="G9" s="215" t="s">
        <v>212</v>
      </c>
    </row>
    <row r="10" customFormat="false" ht="15.85" hidden="false" customHeight="true" outlineLevel="0" collapsed="false">
      <c r="B10" s="211" t="n">
        <f aca="false">B9+1</f>
        <v>7</v>
      </c>
      <c r="C10" s="217" t="s">
        <v>219</v>
      </c>
      <c r="D10" s="221"/>
      <c r="E10" s="222" t="n">
        <v>0</v>
      </c>
      <c r="F10" s="206" t="s">
        <v>211</v>
      </c>
      <c r="G10" s="215" t="s">
        <v>220</v>
      </c>
    </row>
    <row r="11" customFormat="false" ht="15.85" hidden="false" customHeight="true" outlineLevel="0" collapsed="false">
      <c r="B11" s="211" t="n">
        <f aca="false">B10+1</f>
        <v>8</v>
      </c>
      <c r="C11" s="217" t="s">
        <v>221</v>
      </c>
      <c r="D11" s="221"/>
      <c r="E11" s="222" t="n">
        <v>0</v>
      </c>
      <c r="F11" s="206" t="s">
        <v>209</v>
      </c>
      <c r="G11" s="215" t="s">
        <v>50</v>
      </c>
      <c r="H11" s="223"/>
    </row>
    <row r="12" customFormat="false" ht="15.85" hidden="false" customHeight="true" outlineLevel="0" collapsed="false">
      <c r="B12" s="211" t="n">
        <f aca="false">B11+1</f>
        <v>9</v>
      </c>
      <c r="C12" s="217" t="s">
        <v>222</v>
      </c>
      <c r="D12" s="221"/>
      <c r="E12" s="222" t="n">
        <v>0</v>
      </c>
      <c r="F12" s="206" t="s">
        <v>211</v>
      </c>
      <c r="G12" s="215" t="s">
        <v>50</v>
      </c>
    </row>
    <row r="13" customFormat="false" ht="15.85" hidden="false" customHeight="true" outlineLevel="0" collapsed="false">
      <c r="B13" s="211" t="n">
        <f aca="false">B12+1</f>
        <v>10</v>
      </c>
      <c r="C13" s="217" t="s">
        <v>223</v>
      </c>
      <c r="D13" s="221"/>
      <c r="E13" s="222" t="n">
        <v>0</v>
      </c>
      <c r="F13" s="206" t="s">
        <v>211</v>
      </c>
      <c r="G13" s="215" t="s">
        <v>50</v>
      </c>
    </row>
    <row r="14" customFormat="false" ht="15.85" hidden="false" customHeight="true" outlineLevel="0" collapsed="false">
      <c r="B14" s="211" t="n">
        <f aca="false">B13+1</f>
        <v>11</v>
      </c>
      <c r="C14" s="217" t="s">
        <v>224</v>
      </c>
      <c r="D14" s="221"/>
      <c r="E14" s="222" t="n">
        <v>0</v>
      </c>
      <c r="F14" s="206" t="s">
        <v>209</v>
      </c>
      <c r="G14" s="215" t="s">
        <v>212</v>
      </c>
    </row>
    <row r="15" customFormat="false" ht="15.85" hidden="false" customHeight="true" outlineLevel="0" collapsed="false">
      <c r="B15" s="211" t="n">
        <f aca="false">B14+1</f>
        <v>12</v>
      </c>
      <c r="C15" s="217" t="s">
        <v>225</v>
      </c>
      <c r="D15" s="221"/>
      <c r="E15" s="222" t="n">
        <v>0</v>
      </c>
      <c r="F15" s="206" t="s">
        <v>209</v>
      </c>
      <c r="G15" s="215" t="s">
        <v>212</v>
      </c>
    </row>
    <row r="16" customFormat="false" ht="15.85" hidden="false" customHeight="true" outlineLevel="0" collapsed="false">
      <c r="B16" s="211" t="n">
        <f aca="false">B15+1</f>
        <v>13</v>
      </c>
      <c r="C16" s="217" t="s">
        <v>226</v>
      </c>
      <c r="D16" s="221"/>
      <c r="E16" s="222" t="n">
        <v>0</v>
      </c>
      <c r="F16" s="206" t="s">
        <v>211</v>
      </c>
      <c r="G16" s="215" t="s">
        <v>227</v>
      </c>
    </row>
    <row r="17" customFormat="false" ht="15.85" hidden="false" customHeight="true" outlineLevel="0" collapsed="false">
      <c r="B17" s="211" t="n">
        <f aca="false">B16+1</f>
        <v>14</v>
      </c>
      <c r="C17" s="217" t="s">
        <v>228</v>
      </c>
      <c r="D17" s="221"/>
      <c r="E17" s="222" t="n">
        <v>0</v>
      </c>
      <c r="F17" s="206" t="s">
        <v>209</v>
      </c>
      <c r="G17" s="215" t="s">
        <v>214</v>
      </c>
    </row>
    <row r="18" customFormat="false" ht="15.85" hidden="false" customHeight="true" outlineLevel="0" collapsed="false">
      <c r="B18" s="218" t="s">
        <v>229</v>
      </c>
      <c r="C18" s="219"/>
      <c r="D18" s="209" t="n">
        <f aca="false">'Estimación Plan de Trabajo de P'!D53</f>
        <v>182</v>
      </c>
      <c r="E18" s="224" t="n">
        <f aca="false">SUM(E19:E27)</f>
        <v>0</v>
      </c>
      <c r="F18" s="206"/>
      <c r="G18" s="220"/>
    </row>
    <row r="19" customFormat="false" ht="15.85" hidden="false" customHeight="true" outlineLevel="0" collapsed="false">
      <c r="B19" s="211" t="n">
        <f aca="false">B17+1</f>
        <v>15</v>
      </c>
      <c r="C19" s="217" t="s">
        <v>230</v>
      </c>
      <c r="D19" s="221"/>
      <c r="E19" s="222" t="n">
        <v>0</v>
      </c>
      <c r="F19" s="206" t="s">
        <v>209</v>
      </c>
      <c r="G19" s="215" t="s">
        <v>50</v>
      </c>
    </row>
    <row r="20" customFormat="false" ht="15.85" hidden="false" customHeight="true" outlineLevel="0" collapsed="false">
      <c r="B20" s="211" t="n">
        <f aca="false">B19+1</f>
        <v>16</v>
      </c>
      <c r="C20" s="212" t="s">
        <v>231</v>
      </c>
      <c r="D20" s="221"/>
      <c r="E20" s="222" t="n">
        <v>0</v>
      </c>
      <c r="F20" s="206" t="s">
        <v>211</v>
      </c>
      <c r="G20" s="215" t="s">
        <v>50</v>
      </c>
    </row>
    <row r="21" customFormat="false" ht="15.85" hidden="false" customHeight="true" outlineLevel="0" collapsed="false">
      <c r="B21" s="211" t="n">
        <f aca="false">B20+1</f>
        <v>17</v>
      </c>
      <c r="C21" s="212" t="s">
        <v>232</v>
      </c>
      <c r="D21" s="221"/>
      <c r="E21" s="222" t="n">
        <v>0</v>
      </c>
      <c r="F21" s="206" t="s">
        <v>211</v>
      </c>
      <c r="G21" s="215" t="s">
        <v>50</v>
      </c>
    </row>
    <row r="22" customFormat="false" ht="15.85" hidden="false" customHeight="true" outlineLevel="0" collapsed="false">
      <c r="B22" s="211" t="n">
        <f aca="false">B21+1</f>
        <v>18</v>
      </c>
      <c r="C22" s="212" t="s">
        <v>233</v>
      </c>
      <c r="D22" s="221"/>
      <c r="E22" s="222" t="n">
        <v>0</v>
      </c>
      <c r="F22" s="206" t="s">
        <v>211</v>
      </c>
      <c r="G22" s="215" t="s">
        <v>149</v>
      </c>
    </row>
    <row r="23" customFormat="false" ht="15.85" hidden="false" customHeight="true" outlineLevel="0" collapsed="false">
      <c r="B23" s="211" t="n">
        <f aca="false">B22+1</f>
        <v>19</v>
      </c>
      <c r="C23" s="217" t="s">
        <v>234</v>
      </c>
      <c r="D23" s="221"/>
      <c r="E23" s="222" t="n">
        <v>0</v>
      </c>
      <c r="F23" s="206" t="s">
        <v>209</v>
      </c>
      <c r="G23" s="215" t="s">
        <v>212</v>
      </c>
    </row>
    <row r="24" customFormat="false" ht="15.85" hidden="false" customHeight="true" outlineLevel="0" collapsed="false">
      <c r="B24" s="211" t="n">
        <f aca="false">B23+1</f>
        <v>20</v>
      </c>
      <c r="C24" s="217" t="s">
        <v>235</v>
      </c>
      <c r="D24" s="221"/>
      <c r="E24" s="222" t="n">
        <v>0</v>
      </c>
      <c r="F24" s="206" t="s">
        <v>209</v>
      </c>
      <c r="G24" s="215" t="s">
        <v>236</v>
      </c>
    </row>
    <row r="25" customFormat="false" ht="15.85" hidden="false" customHeight="true" outlineLevel="0" collapsed="false">
      <c r="B25" s="211" t="n">
        <f aca="false">B24+1</f>
        <v>21</v>
      </c>
      <c r="C25" s="217" t="s">
        <v>237</v>
      </c>
      <c r="D25" s="221"/>
      <c r="E25" s="222" t="n">
        <v>0</v>
      </c>
      <c r="F25" s="206" t="s">
        <v>209</v>
      </c>
      <c r="G25" s="215" t="s">
        <v>50</v>
      </c>
    </row>
    <row r="26" customFormat="false" ht="15.85" hidden="false" customHeight="true" outlineLevel="0" collapsed="false">
      <c r="B26" s="211" t="n">
        <f aca="false">B25+1</f>
        <v>22</v>
      </c>
      <c r="C26" s="217" t="s">
        <v>238</v>
      </c>
      <c r="D26" s="221"/>
      <c r="E26" s="222" t="n">
        <v>0</v>
      </c>
      <c r="F26" s="206" t="s">
        <v>211</v>
      </c>
      <c r="G26" s="215" t="s">
        <v>149</v>
      </c>
      <c r="I26" s="204"/>
      <c r="J26" s="204"/>
      <c r="K26" s="204"/>
      <c r="L26" s="204"/>
      <c r="M26" s="204"/>
      <c r="N26" s="204"/>
    </row>
    <row r="27" customFormat="false" ht="24.05" hidden="false" customHeight="false" outlineLevel="0" collapsed="false">
      <c r="B27" s="211" t="n">
        <f aca="false">B26+1</f>
        <v>23</v>
      </c>
      <c r="C27" s="217" t="s">
        <v>239</v>
      </c>
      <c r="D27" s="221"/>
      <c r="E27" s="222" t="n">
        <v>0</v>
      </c>
      <c r="F27" s="206" t="s">
        <v>209</v>
      </c>
      <c r="G27" s="215" t="s">
        <v>240</v>
      </c>
      <c r="I27" s="204"/>
      <c r="J27" s="204"/>
      <c r="K27" s="204"/>
      <c r="L27" s="204"/>
      <c r="M27" s="204"/>
      <c r="N27" s="204"/>
    </row>
    <row r="28" customFormat="false" ht="15.85" hidden="false" customHeight="true" outlineLevel="0" collapsed="false">
      <c r="B28" s="218" t="s">
        <v>241</v>
      </c>
      <c r="C28" s="225"/>
      <c r="D28" s="209" t="n">
        <f aca="false">'Estimación Plan de Trabajo de P'!D54</f>
        <v>29</v>
      </c>
      <c r="E28" s="224" t="n">
        <f aca="false">SUM(E29:E36)</f>
        <v>29</v>
      </c>
      <c r="F28" s="206"/>
      <c r="G28" s="220"/>
      <c r="I28" s="204"/>
      <c r="J28" s="204"/>
      <c r="K28" s="204"/>
      <c r="L28" s="204"/>
      <c r="M28" s="204"/>
      <c r="N28" s="204"/>
    </row>
    <row r="29" customFormat="false" ht="15.85" hidden="false" customHeight="true" outlineLevel="0" collapsed="false">
      <c r="B29" s="211" t="n">
        <f aca="false">B27+1</f>
        <v>24</v>
      </c>
      <c r="C29" s="217" t="s">
        <v>242</v>
      </c>
      <c r="D29" s="221"/>
      <c r="E29" s="226" t="n">
        <f aca="false">M41</f>
        <v>2</v>
      </c>
      <c r="F29" s="206" t="s">
        <v>209</v>
      </c>
      <c r="G29" s="215" t="s">
        <v>243</v>
      </c>
      <c r="I29" s="204"/>
      <c r="J29" s="227"/>
      <c r="K29" s="228" t="n">
        <f aca="false">Configuración!D8</f>
        <v>0.3</v>
      </c>
      <c r="L29" s="227" t="s">
        <v>244</v>
      </c>
      <c r="M29" s="227"/>
      <c r="N29" s="229"/>
      <c r="O29" s="0"/>
      <c r="P29" s="0"/>
      <c r="Q29" s="204"/>
      <c r="R29" s="204"/>
    </row>
    <row r="30" customFormat="false" ht="15.85" hidden="false" customHeight="true" outlineLevel="0" collapsed="false">
      <c r="B30" s="211" t="n">
        <f aca="false">B29+1</f>
        <v>25</v>
      </c>
      <c r="C30" s="217" t="s">
        <v>245</v>
      </c>
      <c r="D30" s="230"/>
      <c r="E30" s="231" t="n">
        <f aca="false">D28-E29-SUM(E31:E36)</f>
        <v>23.5</v>
      </c>
      <c r="F30" s="232" t="s">
        <v>209</v>
      </c>
      <c r="G30" s="215" t="s">
        <v>246</v>
      </c>
      <c r="I30" s="204"/>
      <c r="J30" s="233" t="n">
        <f aca="false">'Estimación Plan de Trabajo de P'!D54</f>
        <v>29</v>
      </c>
      <c r="K30" s="227" t="n">
        <f aca="false">ROUND(J30/(1+K29),0)</f>
        <v>22</v>
      </c>
      <c r="L30" s="227" t="s">
        <v>247</v>
      </c>
      <c r="M30" s="227"/>
      <c r="N30" s="229"/>
      <c r="O30" s="0"/>
      <c r="P30" s="0"/>
      <c r="Q30" s="204"/>
      <c r="R30" s="204"/>
    </row>
    <row r="31" customFormat="false" ht="15.85" hidden="false" customHeight="true" outlineLevel="0" collapsed="false">
      <c r="B31" s="211" t="n">
        <f aca="false">B30+1</f>
        <v>26</v>
      </c>
      <c r="C31" s="217" t="s">
        <v>248</v>
      </c>
      <c r="D31" s="230"/>
      <c r="E31" s="234" t="n">
        <f aca="false">M41</f>
        <v>2</v>
      </c>
      <c r="F31" s="232" t="s">
        <v>209</v>
      </c>
      <c r="G31" s="215" t="s">
        <v>243</v>
      </c>
      <c r="I31" s="204"/>
      <c r="J31" s="227"/>
      <c r="K31" s="227" t="n">
        <f aca="false">ROUND(J30-K30,0)</f>
        <v>7</v>
      </c>
      <c r="L31" s="227" t="s">
        <v>249</v>
      </c>
      <c r="M31" s="227"/>
      <c r="N31" s="229"/>
      <c r="O31" s="0"/>
      <c r="P31" s="0"/>
      <c r="Q31" s="204"/>
      <c r="R31" s="204"/>
    </row>
    <row r="32" customFormat="false" ht="15.85" hidden="false" customHeight="true" outlineLevel="0" collapsed="false">
      <c r="B32" s="211" t="n">
        <f aca="false">B31+1</f>
        <v>27</v>
      </c>
      <c r="C32" s="217" t="s">
        <v>250</v>
      </c>
      <c r="D32" s="230"/>
      <c r="E32" s="234" t="n">
        <f aca="false">K35</f>
        <v>0</v>
      </c>
      <c r="F32" s="232" t="s">
        <v>211</v>
      </c>
      <c r="G32" s="215" t="s">
        <v>246</v>
      </c>
      <c r="I32" s="204"/>
      <c r="J32" s="227"/>
      <c r="K32" s="227" t="n">
        <f aca="false">ROUND(K30+K31,0)</f>
        <v>29</v>
      </c>
      <c r="L32" s="227"/>
      <c r="M32" s="227"/>
      <c r="N32" s="229"/>
      <c r="O32" s="0"/>
      <c r="P32" s="0"/>
      <c r="Q32" s="204"/>
      <c r="R32" s="204"/>
    </row>
    <row r="33" customFormat="false" ht="15.8" hidden="false" customHeight="false" outlineLevel="0" collapsed="false">
      <c r="B33" s="211" t="n">
        <f aca="false">B32+1</f>
        <v>28</v>
      </c>
      <c r="C33" s="217" t="s">
        <v>251</v>
      </c>
      <c r="D33" s="230"/>
      <c r="E33" s="234" t="n">
        <f aca="false">IF(E32=0, 0,$M$41)</f>
        <v>0</v>
      </c>
      <c r="F33" s="232" t="s">
        <v>211</v>
      </c>
      <c r="G33" s="215" t="s">
        <v>243</v>
      </c>
      <c r="I33" s="204"/>
      <c r="J33" s="227"/>
      <c r="K33" s="228" t="n">
        <f aca="false">'Estimación Plan de Trabajo de P'!B26</f>
        <v>0</v>
      </c>
      <c r="L33" s="227" t="s">
        <v>252</v>
      </c>
      <c r="M33" s="235"/>
      <c r="N33" s="204"/>
      <c r="O33" s="204"/>
      <c r="P33" s="204"/>
      <c r="Q33" s="204"/>
      <c r="R33" s="204"/>
    </row>
    <row r="34" customFormat="false" ht="15.8" hidden="false" customHeight="false" outlineLevel="0" collapsed="false">
      <c r="B34" s="211" t="n">
        <f aca="false">B33+1</f>
        <v>29</v>
      </c>
      <c r="C34" s="217" t="s">
        <v>253</v>
      </c>
      <c r="D34" s="230"/>
      <c r="E34" s="234" t="n">
        <f aca="false">K39</f>
        <v>0</v>
      </c>
      <c r="F34" s="232" t="s">
        <v>211</v>
      </c>
      <c r="G34" s="215" t="s">
        <v>246</v>
      </c>
      <c r="I34" s="204"/>
      <c r="J34" s="227"/>
      <c r="K34" s="227" t="n">
        <f aca="false">ROUND(K30/(1+K33),0)</f>
        <v>22</v>
      </c>
      <c r="L34" s="227" t="s">
        <v>254</v>
      </c>
      <c r="M34" s="227"/>
      <c r="N34" s="204"/>
      <c r="O34" s="204"/>
      <c r="P34" s="204"/>
      <c r="Q34" s="204"/>
      <c r="R34" s="204"/>
    </row>
    <row r="35" customFormat="false" ht="15.8" hidden="false" customHeight="false" outlineLevel="0" collapsed="false">
      <c r="B35" s="211" t="n">
        <f aca="false">B34+1</f>
        <v>30</v>
      </c>
      <c r="C35" s="217" t="s">
        <v>255</v>
      </c>
      <c r="D35" s="230"/>
      <c r="E35" s="234" t="n">
        <f aca="false">IF(E34=0, 0,$M$41)</f>
        <v>0</v>
      </c>
      <c r="F35" s="232" t="s">
        <v>211</v>
      </c>
      <c r="G35" s="215" t="s">
        <v>243</v>
      </c>
      <c r="I35" s="204"/>
      <c r="J35" s="227"/>
      <c r="K35" s="227" t="n">
        <f aca="false">ROUND(K30-K34,0)</f>
        <v>0</v>
      </c>
      <c r="L35" s="227" t="s">
        <v>256</v>
      </c>
      <c r="M35" s="227" t="n">
        <f aca="false">IF(K35=0, 0, 1)</f>
        <v>0</v>
      </c>
      <c r="N35" s="204"/>
      <c r="O35" s="204"/>
      <c r="P35" s="204"/>
      <c r="Q35" s="204"/>
      <c r="R35" s="204"/>
    </row>
    <row r="36" customFormat="false" ht="15.85" hidden="false" customHeight="true" outlineLevel="0" collapsed="false">
      <c r="B36" s="211" t="n">
        <f aca="false">B35+1</f>
        <v>31</v>
      </c>
      <c r="C36" s="217" t="s">
        <v>257</v>
      </c>
      <c r="D36" s="230"/>
      <c r="E36" s="234" t="n">
        <f aca="false">$L$41</f>
        <v>1.5</v>
      </c>
      <c r="F36" s="232" t="s">
        <v>211</v>
      </c>
      <c r="G36" s="215" t="s">
        <v>50</v>
      </c>
      <c r="I36" s="204"/>
      <c r="J36" s="227"/>
      <c r="K36" s="227" t="n">
        <f aca="false">K34+K35</f>
        <v>22</v>
      </c>
      <c r="L36" s="227"/>
      <c r="M36" s="227"/>
      <c r="N36" s="204"/>
      <c r="O36" s="204"/>
      <c r="P36" s="204"/>
      <c r="Q36" s="204"/>
      <c r="R36" s="204"/>
    </row>
    <row r="37" customFormat="false" ht="15.85" hidden="false" customHeight="true" outlineLevel="0" collapsed="false">
      <c r="B37" s="218" t="s">
        <v>258</v>
      </c>
      <c r="C37" s="219"/>
      <c r="D37" s="209" t="n">
        <f aca="false">'Estimación Plan de Trabajo de P'!D55</f>
        <v>12</v>
      </c>
      <c r="E37" s="224" t="n">
        <f aca="false">SUM(E38:E39)</f>
        <v>0</v>
      </c>
      <c r="F37" s="206"/>
      <c r="G37" s="220"/>
      <c r="J37" s="227"/>
      <c r="K37" s="228" t="n">
        <f aca="false">'Estimación Plan de Trabajo de P'!B29</f>
        <v>0</v>
      </c>
      <c r="L37" s="227" t="s">
        <v>259</v>
      </c>
      <c r="M37" s="227"/>
    </row>
    <row r="38" customFormat="false" ht="15.8" hidden="false" customHeight="false" outlineLevel="0" collapsed="false">
      <c r="B38" s="211" t="n">
        <f aca="false">B36+1</f>
        <v>32</v>
      </c>
      <c r="C38" s="212" t="s">
        <v>260</v>
      </c>
      <c r="D38" s="221"/>
      <c r="E38" s="222" t="n">
        <v>0</v>
      </c>
      <c r="F38" s="206" t="s">
        <v>209</v>
      </c>
      <c r="G38" s="215" t="s">
        <v>261</v>
      </c>
      <c r="J38" s="227"/>
      <c r="K38" s="227" t="n">
        <f aca="false">ROUND(K34/(1+K37),0)</f>
        <v>22</v>
      </c>
      <c r="L38" s="227" t="s">
        <v>174</v>
      </c>
      <c r="M38" s="227"/>
    </row>
    <row r="39" customFormat="false" ht="15.8" hidden="false" customHeight="false" outlineLevel="0" collapsed="false">
      <c r="B39" s="211" t="n">
        <f aca="false">B38+1</f>
        <v>33</v>
      </c>
      <c r="C39" s="212" t="s">
        <v>262</v>
      </c>
      <c r="D39" s="221"/>
      <c r="E39" s="222" t="n">
        <v>0</v>
      </c>
      <c r="F39" s="206" t="s">
        <v>209</v>
      </c>
      <c r="G39" s="215" t="s">
        <v>240</v>
      </c>
      <c r="J39" s="227"/>
      <c r="K39" s="227" t="n">
        <f aca="false">ROUND(K34-K38,0)</f>
        <v>0</v>
      </c>
      <c r="L39" s="227" t="s">
        <v>263</v>
      </c>
      <c r="M39" s="227" t="n">
        <f aca="false">IF(K39=0, 0, 1)</f>
        <v>0</v>
      </c>
    </row>
    <row r="40" customFormat="false" ht="17" hidden="false" customHeight="false" outlineLevel="0" collapsed="false">
      <c r="B40" s="218" t="s">
        <v>264</v>
      </c>
      <c r="C40" s="236"/>
      <c r="D40" s="219"/>
      <c r="E40" s="224" t="n">
        <f aca="false">SUM(E41:E45)</f>
        <v>0</v>
      </c>
      <c r="F40" s="206"/>
      <c r="G40" s="220"/>
      <c r="J40" s="227"/>
      <c r="K40" s="227" t="n">
        <f aca="false">K38+K39</f>
        <v>22</v>
      </c>
      <c r="L40" s="227"/>
      <c r="M40" s="227"/>
    </row>
    <row r="41" customFormat="false" ht="15.8" hidden="false" customHeight="false" outlineLevel="0" collapsed="false">
      <c r="B41" s="211" t="n">
        <f aca="false">B39+1</f>
        <v>34</v>
      </c>
      <c r="C41" s="212" t="s">
        <v>265</v>
      </c>
      <c r="D41" s="221"/>
      <c r="E41" s="222" t="n">
        <v>0</v>
      </c>
      <c r="F41" s="206" t="s">
        <v>211</v>
      </c>
      <c r="G41" s="215" t="s">
        <v>265</v>
      </c>
      <c r="J41" s="227"/>
      <c r="K41" s="227" t="str">
        <f aca="false">'Estimación Plan de Trabajo de P'!E8</f>
        <v>Mediano</v>
      </c>
      <c r="L41" s="237" t="n">
        <f aca="false">IF($K$41="Grande", 2, IF($K$41="Mediano", 1.5, 1))</f>
        <v>1.5</v>
      </c>
      <c r="M41" s="237" t="n">
        <f aca="false">ROUND((K31-L41)/(3+M35+M39),0)</f>
        <v>2</v>
      </c>
    </row>
    <row r="42" customFormat="false" ht="15.8" hidden="false" customHeight="false" outlineLevel="0" collapsed="false">
      <c r="B42" s="211" t="n">
        <f aca="false">B41+1</f>
        <v>35</v>
      </c>
      <c r="C42" s="212" t="s">
        <v>226</v>
      </c>
      <c r="D42" s="221"/>
      <c r="E42" s="222" t="n">
        <v>0</v>
      </c>
      <c r="F42" s="206" t="s">
        <v>211</v>
      </c>
      <c r="G42" s="215" t="s">
        <v>227</v>
      </c>
      <c r="J42" s="227"/>
      <c r="K42" s="227"/>
      <c r="L42" s="237"/>
      <c r="M42" s="237"/>
    </row>
    <row r="43" customFormat="false" ht="15.8" hidden="false" customHeight="false" outlineLevel="0" collapsed="false">
      <c r="B43" s="211" t="n">
        <f aca="false">B42+1</f>
        <v>36</v>
      </c>
      <c r="C43" s="212" t="s">
        <v>266</v>
      </c>
      <c r="D43" s="221"/>
      <c r="E43" s="222" t="n">
        <v>0</v>
      </c>
      <c r="F43" s="206" t="s">
        <v>209</v>
      </c>
      <c r="G43" s="215" t="s">
        <v>267</v>
      </c>
      <c r="J43" s="227"/>
      <c r="K43" s="227"/>
      <c r="L43" s="227"/>
      <c r="M43" s="227"/>
    </row>
    <row r="44" customFormat="false" ht="15.8" hidden="false" customHeight="false" outlineLevel="0" collapsed="false">
      <c r="B44" s="211" t="n">
        <f aca="false">B43+1</f>
        <v>37</v>
      </c>
      <c r="C44" s="212" t="s">
        <v>268</v>
      </c>
      <c r="D44" s="221"/>
      <c r="E44" s="222" t="n">
        <v>0</v>
      </c>
      <c r="F44" s="206" t="s">
        <v>211</v>
      </c>
      <c r="G44" s="215" t="s">
        <v>269</v>
      </c>
    </row>
    <row r="45" customFormat="false" ht="15.8" hidden="false" customHeight="false" outlineLevel="0" collapsed="false">
      <c r="B45" s="211" t="n">
        <f aca="false">B44+1</f>
        <v>38</v>
      </c>
      <c r="C45" s="212" t="s">
        <v>270</v>
      </c>
      <c r="D45" s="221"/>
      <c r="E45" s="222" t="n">
        <v>0</v>
      </c>
      <c r="F45" s="206" t="s">
        <v>209</v>
      </c>
      <c r="G45" s="215" t="s">
        <v>269</v>
      </c>
    </row>
    <row r="46" customFormat="false" ht="15.8" hidden="false" customHeight="false" outlineLevel="0" collapsed="false">
      <c r="B46" s="206"/>
      <c r="C46" s="206"/>
      <c r="D46" s="238" t="s">
        <v>271</v>
      </c>
      <c r="E46" s="239" t="n">
        <f aca="false">SUM(E2+E8+E18+E28+E37)</f>
        <v>35.5</v>
      </c>
      <c r="F46" s="206"/>
    </row>
    <row r="47" customFormat="false" ht="15.8" hidden="false" customHeight="false" outlineLevel="0" collapsed="false">
      <c r="B47" s="206"/>
      <c r="C47" s="206"/>
      <c r="D47" s="238" t="s">
        <v>272</v>
      </c>
      <c r="E47" s="239" t="n">
        <f aca="false">E46+E40</f>
        <v>35.5</v>
      </c>
      <c r="F47" s="206"/>
    </row>
    <row r="51" customFormat="false" ht="15.8" hidden="false" customHeight="false" outlineLevel="0" collapsed="false">
      <c r="C51" s="240" t="s">
        <v>116</v>
      </c>
      <c r="D51" s="240"/>
      <c r="E51" s="240"/>
    </row>
    <row r="52" customFormat="false" ht="15.8" hidden="false" customHeight="false" outlineLevel="0" collapsed="false">
      <c r="C52" s="241" t="s">
        <v>273</v>
      </c>
      <c r="D52" s="241" t="s">
        <v>274</v>
      </c>
      <c r="E52" s="241" t="s">
        <v>275</v>
      </c>
    </row>
    <row r="53" customFormat="false" ht="15.8" hidden="false" customHeight="false" outlineLevel="0" collapsed="false">
      <c r="C53" s="242" t="s">
        <v>214</v>
      </c>
      <c r="D53" s="243"/>
      <c r="E53" s="244" t="n">
        <f aca="false">SUMIF($G$3:$G$45, C53, $E$3:$E$45)</f>
        <v>2</v>
      </c>
    </row>
    <row r="54" customFormat="false" ht="15.8" hidden="false" customHeight="false" outlineLevel="0" collapsed="false">
      <c r="C54" s="242" t="s">
        <v>50</v>
      </c>
      <c r="D54" s="243"/>
      <c r="E54" s="244" t="n">
        <f aca="false">SUMIF($G$3:$G$45, C54, $E$3:$E$45)</f>
        <v>3.5</v>
      </c>
    </row>
    <row r="55" customFormat="false" ht="15.8" hidden="false" customHeight="false" outlineLevel="0" collapsed="false">
      <c r="C55" s="242" t="s">
        <v>236</v>
      </c>
      <c r="D55" s="243"/>
      <c r="E55" s="244" t="n">
        <f aca="false">SUMIF($G$3:$G$45, C55, $E$3:$E$45)</f>
        <v>0</v>
      </c>
    </row>
    <row r="56" customFormat="false" ht="15.8" hidden="false" customHeight="false" outlineLevel="0" collapsed="false">
      <c r="C56" s="245" t="s">
        <v>212</v>
      </c>
      <c r="D56" s="243"/>
      <c r="E56" s="244" t="n">
        <f aca="false">SUMIF($G$3:$G$45, C56, $E$3:$E$45)</f>
        <v>1</v>
      </c>
    </row>
    <row r="57" customFormat="false" ht="15.8" hidden="false" customHeight="false" outlineLevel="0" collapsed="false">
      <c r="C57" s="242" t="s">
        <v>220</v>
      </c>
      <c r="D57" s="243"/>
      <c r="E57" s="244" t="n">
        <f aca="false">SUMIF($G$3:$G$45, C57, $E$3:$E$45)</f>
        <v>0</v>
      </c>
    </row>
    <row r="58" customFormat="false" ht="15.8" hidden="false" customHeight="false" outlineLevel="0" collapsed="false">
      <c r="C58" s="242" t="s">
        <v>240</v>
      </c>
      <c r="D58" s="243"/>
      <c r="E58" s="244" t="n">
        <f aca="false">SUMIF($G$3:$G$45, C58, $E$3:$E$45)</f>
        <v>0</v>
      </c>
    </row>
    <row r="59" customFormat="false" ht="15.8" hidden="false" customHeight="false" outlineLevel="0" collapsed="false">
      <c r="C59" s="242" t="s">
        <v>227</v>
      </c>
      <c r="D59" s="243"/>
      <c r="E59" s="244" t="n">
        <f aca="false">SUMIF($G$3:$G$45, C59, $E$3:$E$45)</f>
        <v>0</v>
      </c>
    </row>
    <row r="60" customFormat="false" ht="15.8" hidden="false" customHeight="false" outlineLevel="0" collapsed="false">
      <c r="C60" s="242" t="s">
        <v>246</v>
      </c>
      <c r="D60" s="243"/>
      <c r="E60" s="244" t="n">
        <f aca="false">SUMIF($G$3:$G$45, C60, $E$3:$E$45)</f>
        <v>23.5</v>
      </c>
    </row>
    <row r="61" customFormat="false" ht="15.8" hidden="false" customHeight="false" outlineLevel="0" collapsed="false">
      <c r="C61" s="242" t="s">
        <v>243</v>
      </c>
      <c r="D61" s="243"/>
      <c r="E61" s="244" t="n">
        <f aca="false">SUMIF($G$3:$G$45, C61, $E$3:$E$45)</f>
        <v>4</v>
      </c>
    </row>
    <row r="62" customFormat="false" ht="15.8" hidden="false" customHeight="false" outlineLevel="0" collapsed="false">
      <c r="C62" s="242" t="s">
        <v>261</v>
      </c>
      <c r="D62" s="243"/>
      <c r="E62" s="244" t="n">
        <f aca="false">SUMIF($G$3:$G$45, C62, $E$3:$E$45)</f>
        <v>0</v>
      </c>
    </row>
    <row r="63" customFormat="false" ht="15.8" hidden="false" customHeight="false" outlineLevel="0" collapsed="false">
      <c r="C63" s="242" t="s">
        <v>149</v>
      </c>
      <c r="D63" s="243"/>
      <c r="E63" s="244" t="n">
        <f aca="false">SUMIF($G$3:$G$45, C63, $E$3:$E$45)</f>
        <v>1.5</v>
      </c>
    </row>
    <row r="64" customFormat="false" ht="15.8" hidden="false" customHeight="false" outlineLevel="0" collapsed="false">
      <c r="C64" s="241" t="s">
        <v>264</v>
      </c>
      <c r="D64" s="241" t="s">
        <v>274</v>
      </c>
      <c r="E64" s="241" t="s">
        <v>275</v>
      </c>
    </row>
    <row r="65" customFormat="false" ht="15.8" hidden="false" customHeight="false" outlineLevel="0" collapsed="false">
      <c r="C65" s="244" t="s">
        <v>265</v>
      </c>
      <c r="D65" s="243"/>
      <c r="E65" s="244" t="n">
        <f aca="false">SUMIF($G$3:$G$45, C65, $E$3:$E$45)</f>
        <v>0</v>
      </c>
    </row>
    <row r="66" customFormat="false" ht="15.8" hidden="false" customHeight="false" outlineLevel="0" collapsed="false">
      <c r="C66" s="242" t="s">
        <v>267</v>
      </c>
      <c r="D66" s="243"/>
      <c r="E66" s="244" t="n">
        <f aca="false">SUMIF($G$3:$G$45, C66, $E$3:$E$45)</f>
        <v>0</v>
      </c>
    </row>
    <row r="67" customFormat="false" ht="15.8" hidden="false" customHeight="false" outlineLevel="0" collapsed="false">
      <c r="C67" s="242" t="s">
        <v>269</v>
      </c>
      <c r="D67" s="243"/>
      <c r="E67" s="244" t="n">
        <f aca="false">SUMIF($G$3:$G$45, C67, $E$3:$E$45)</f>
        <v>0</v>
      </c>
    </row>
  </sheetData>
  <mergeCells count="1">
    <mergeCell ref="C51:E51"/>
  </mergeCells>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&amp;C&amp;"Arial,Normal"&amp;10&amp;A</oddHeader>
    <oddFooter>&amp;C&amp;"Arial,Normal"&amp;10Page &amp;P</oddFooter>
  </headerFooter>
  <legacyDrawing r:id="rId2"/>
</worksheet>
</file>

<file path=docProps/app.xml><?xml version="1.0" encoding="utf-8"?>
<Properties xmlns="http://schemas.openxmlformats.org/officeDocument/2006/extended-properties" xmlns:vt="http://schemas.openxmlformats.org/officeDocument/2006/docPropsVTypes">
  <Template/>
  <TotalTime>16379</TotalTime>
  <Application>LibreOffice/7.0.0.3$Windows_X86_64 LibreOffice_project/8061b3e9204bef6b321a21033174034a5e2ea88e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creator/>
  <dc:description/>
  <dc:language>es-MX</dc:language>
  <cp:lastModifiedBy/>
  <dcterms:modified xsi:type="dcterms:W3CDTF">2021-12-31T14:24:48Z</dcterms:modified>
  <cp:revision>619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