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7.xml.rels" ContentType="application/vnd.openxmlformats-package.relationships+xml"/>
  <Override PartName="/xl/tables/table1.xml" ContentType="application/vnd.openxmlformats-officedocument.spreadsheetml.table+xml"/>
  <Override PartName="/xl/sharedStrings.xml" ContentType="application/vnd.openxmlformats-officedocument.spreadsheetml.sharedString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_rels/drawing4.xml.rels" ContentType="application/vnd.openxmlformats-package.relationships+xml"/>
  <Override PartName="/xl/drawings/_rels/drawing5.xml.rels" ContentType="application/vnd.openxmlformats-package.relationship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omments2.xml" ContentType="application/vnd.openxmlformats-officedocument.spreadsheetml.comments+xml"/>
  <Override PartName="/xl/pivotTables/pivotTable1.xml" ContentType="application/vnd.openxmlformats-officedocument.spreadsheetml.pivotTable+xml"/>
  <Override PartName="/xl/pivotTables/_rels/pivotTable1.xml.rels" ContentType="application/vnd.openxmlformats-package.relationships+xml"/>
  <Override PartName="/xl/pivotCache/pivotCacheDefinition1.xml" ContentType="application/vnd.openxmlformats-officedocument.spreadsheetml.pivotCacheDefinition+xml"/>
  <Override PartName="/xl/pivotCache/_rels/pivotCacheDefinition1.xml.rels" ContentType="application/vnd.openxmlformats-package.relationships+xml"/>
  <Override PartName="/xl/pivotCache/pivotCacheRecords1.xml" ContentType="application/vnd.openxmlformats-officedocument.spreadsheetml.pivotCacheRecord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nstrucciones" sheetId="1" state="visible" r:id="rId2"/>
    <sheet name="Resumen" sheetId="2" state="visible" r:id="rId3"/>
    <sheet name="Registro de Ejecución" sheetId="3" state="visible" r:id="rId4"/>
    <sheet name="Planeado vs Actual" sheetId="4" state="visible" r:id="rId5"/>
    <sheet name="Métricas" sheetId="5" state="visible" r:id="rId6"/>
    <sheet name="ListasDatos" sheetId="6" state="visible" r:id="rId7"/>
    <sheet name="Summary (2)" sheetId="7" state="hidden" r:id="rId8"/>
    <sheet name="DPCache_RegistroDefectos" sheetId="8" state="hidden" r:id="rId9"/>
  </sheets>
  <definedNames>
    <definedName function="false" hidden="false" localSheetId="4" name="_xlnm.Print_Area" vbProcedure="false">Métricas!$B$1:$G$53</definedName>
    <definedName function="false" hidden="false" localSheetId="1" name="_xlnm.Print_Area" vbProcedure="false">Resumen!$B$5:$L$39</definedName>
  </definedNames>
  <calcPr iterateCount="100" refMode="A1" iterate="false" iterateDelta="0.0001"/>
  <pivotCaches>
    <pivotCache cacheId="1" r:id="rId11"/>
  </pivotCaches>
  <extLst>
    <ext xmlns:loext="http://schemas.libreoffice.org/" uri="{7626C862-2A13-11E5-B345-FEFF819CDC9F}">
      <loext:extCalcPr stringRefSyntax="CalcA1ExcelA1"/>
    </ext>
  </extLst>
</workbook>
</file>

<file path=xl/comments2.xml><?xml version="1.0" encoding="utf-8"?>
<comments xmlns="http://schemas.openxmlformats.org/spreadsheetml/2006/main" xmlns:xdr="http://schemas.openxmlformats.org/drawingml/2006/spreadsheetDrawing">
  <authors>
    <author> </author>
  </authors>
  <commentList>
    <comment ref="G7" authorId="0">
      <text>
        <r>
          <rPr>
            <sz val="8"/>
            <color rgb="FF000000"/>
            <rFont val="Tahoma"/>
            <family val="2"/>
            <charset val="1"/>
          </rPr>
          <t xml:space="preserve">Si los casos tienen mas de 5000 renglones, es necesario modificar el numero final en la formula, al COUNIF de la siguiente manera:
=COUNTIF(H22:H5000, "Result")
=COUNTIF(A22:A5000, "Level")
</t>
        </r>
      </text>
    </comment>
  </commentList>
</comments>
</file>

<file path=xl/sharedStrings.xml><?xml version="1.0" encoding="utf-8"?>
<sst xmlns="http://schemas.openxmlformats.org/spreadsheetml/2006/main" count="821" uniqueCount="353">
  <si>
    <t xml:space="preserve">Pestaña</t>
  </si>
  <si>
    <t xml:space="preserve">Descripción </t>
  </si>
  <si>
    <t xml:space="preserve">Resumen</t>
  </si>
  <si>
    <t xml:space="preserve">Se muestra el Resumen de la información de los casos de prueba que se encuentra en la pestaña Registro Ejecución.</t>
  </si>
  <si>
    <t xml:space="preserve">Registro de Ejecución</t>
  </si>
  <si>
    <t xml:space="preserve">Se ingresa información de cada caso de prueba siendo el Número y Nombre del Folio, Área/Sistema, Módulo/Opción, Estatus, etc.</t>
  </si>
  <si>
    <t xml:space="preserve">Planeado vs Actual</t>
  </si>
  <si>
    <t xml:space="preserve">Se muestra la métrica de fecha planeada contra fecha real de la información de los casos de prueba que se encuentra en la pestaña Registro de Ejecución.</t>
  </si>
  <si>
    <t xml:space="preserve">Métricas</t>
  </si>
  <si>
    <t xml:space="preserve">Se muestran todas las métricas del folio.</t>
  </si>
  <si>
    <t xml:space="preserve">Listas de Datos</t>
  </si>
  <si>
    <t xml:space="preserve">Se muestran las listas de datos utilizadas en las pestañas anteriores; estas listas pueden editarse como sea necesario.</t>
  </si>
  <si>
    <t xml:space="preserve">Campos</t>
  </si>
  <si>
    <t xml:space="preserve">Descripción</t>
  </si>
  <si>
    <t xml:space="preserve">Área/Sistema</t>
  </si>
  <si>
    <t xml:space="preserve">Ingresar el Área/Sistema que será impactado el caso de prueba a ejecutar</t>
  </si>
  <si>
    <t xml:space="preserve">Módulo/Opción</t>
  </si>
  <si>
    <t xml:space="preserve">Ingresar el Modulo/Opción que será impactado por el caso de prueba a ejecutar.</t>
  </si>
  <si>
    <t xml:space="preserve">Partición / Versión / Fase</t>
  </si>
  <si>
    <t xml:space="preserve">Ingresar la Partición, Versión o Fase a la que pertenece el caso de prueba a ejecutar.</t>
  </si>
  <si>
    <t xml:space="preserve">Ciclo</t>
  </si>
  <si>
    <t xml:space="preserve">Ingresar el ciclo de ejecución al que pertenece el caso de prueba a ejecutar.</t>
  </si>
  <si>
    <t xml:space="preserve">Prioridad</t>
  </si>
  <si>
    <t xml:space="preserve">Ingresar la prioridad de ejecución del caso de prueba.</t>
  </si>
  <si>
    <t xml:space="preserve">Nombre de Caso de Prueba</t>
  </si>
  <si>
    <t xml:space="preserve">Ingresar el nombre del caso de prueba a ejecutar.</t>
  </si>
  <si>
    <t xml:space="preserve">Fecha Planeada</t>
  </si>
  <si>
    <t xml:space="preserve">Ingresar la fecha planeada para ejecutar el caso de prueba (formato de fecha: mm/dd/aa)</t>
  </si>
  <si>
    <t xml:space="preserve">Fecha Real</t>
  </si>
  <si>
    <t xml:space="preserve">Ingresar la fecha real en la que se ejecutó el caso de prueba (formato de fecha: mm/dd/aa)</t>
  </si>
  <si>
    <t xml:space="preserve"># de Ejecuciones del CP</t>
  </si>
  <si>
    <t xml:space="preserve">Ingresar el número de veces que fue necesario ejecutar el caso de prueba.</t>
  </si>
  <si>
    <t xml:space="preserve">Duración (min)</t>
  </si>
  <si>
    <t xml:space="preserve">Ingresar la duración en minutos que tomó ejecutar el caso de prueba. En caso de que se haya ejecutado en mas de una ocasión, considerar la suma de tiempo para cada una de esas ejecuciones.</t>
  </si>
  <si>
    <t xml:space="preserve">Asignado a</t>
  </si>
  <si>
    <t xml:space="preserve">Ingresar el nombre del Tester asignado como responsable de ejecutar el caso de prueba.</t>
  </si>
  <si>
    <t xml:space="preserve">Estatus</t>
  </si>
  <si>
    <t xml:space="preserve">Seleccionar de la lista el estatus de ejecución del caso de prueba.</t>
  </si>
  <si>
    <t xml:space="preserve">Defecto</t>
  </si>
  <si>
    <t xml:space="preserve">Ingresar el identificador del defecto asignado al caso de prueba, en caso de que haya fallado.</t>
  </si>
  <si>
    <t xml:space="preserve">Tipo de Prueba</t>
  </si>
  <si>
    <t xml:space="preserve">seleccionar de la lista el nivel de pruebas al que pertenece el caso de prueba a ejecutar.</t>
  </si>
  <si>
    <t xml:space="preserve">Tipo de Ejecución</t>
  </si>
  <si>
    <t xml:space="preserve">Seleccionar de la lista el tipo de ejecución a realizar para el caso de prueba.</t>
  </si>
  <si>
    <t xml:space="preserve">Ambiente</t>
  </si>
  <si>
    <t xml:space="preserve">Seleccionar de la lista el ambiente donde se realizará la ejecución del caso de prueba.</t>
  </si>
  <si>
    <t xml:space="preserve">Comentarios/Notas</t>
  </si>
  <si>
    <t xml:space="preserve">Ingresar un comentario o nota sobre la ejecución del caso de prueba.</t>
  </si>
  <si>
    <t xml:space="preserve">CASOS DE PRUEBA POR ESTATUS</t>
  </si>
  <si>
    <t xml:space="preserve">Estatus de Casos</t>
  </si>
  <si>
    <t xml:space="preserve">Información De Folio</t>
  </si>
  <si>
    <t xml:space="preserve">Total de Casos de Pruebas</t>
  </si>
  <si>
    <t xml:space="preserve">Ciclo de Prueba</t>
  </si>
  <si>
    <t xml:space="preserve">Total de Casos Ejecutados</t>
  </si>
  <si>
    <t xml:space="preserve">Partición Orgánica/Versión/ Fase</t>
  </si>
  <si>
    <t xml:space="preserve">Total de Casos Pasados</t>
  </si>
  <si>
    <t xml:space="preserve">Pruebas</t>
  </si>
  <si>
    <t xml:space="preserve">Total de Casos Fallados</t>
  </si>
  <si>
    <t xml:space="preserve">Manual</t>
  </si>
  <si>
    <t xml:space="preserve">Total de Casos Bloqueados</t>
  </si>
  <si>
    <t xml:space="preserve">Creado por</t>
  </si>
  <si>
    <t xml:space="preserve">Total de Casos No Completados</t>
  </si>
  <si>
    <t xml:space="preserve">Fecha de Creación</t>
  </si>
  <si>
    <t xml:space="preserve">Casos de Prueba con prioridad Alta</t>
  </si>
  <si>
    <t xml:space="preserve">Fecha Ultima Revisión</t>
  </si>
  <si>
    <t xml:space="preserve">Casos de Prueba con prioridad Media</t>
  </si>
  <si>
    <t xml:space="preserve">Ing. De Pruebas</t>
  </si>
  <si>
    <t xml:space="preserve">Casos de Prueba con prioridad Baja</t>
  </si>
  <si>
    <t xml:space="preserve">Fecha Inicial de Ejecución</t>
  </si>
  <si>
    <t xml:space="preserve">% Total de Casos Pasados</t>
  </si>
  <si>
    <t xml:space="preserve">Fecha Final de Ejecución</t>
  </si>
  <si>
    <t xml:space="preserve">% Total de Casos Fallados</t>
  </si>
  <si>
    <t xml:space="preserve">Tiempo de Ejecución (minutos)</t>
  </si>
  <si>
    <t xml:space="preserve">% Total de Casos Bloqueados</t>
  </si>
  <si>
    <t xml:space="preserve">Tiempo de Ejecución (días)</t>
  </si>
  <si>
    <t xml:space="preserve">% Casos de Prueba Completados</t>
  </si>
  <si>
    <t xml:space="preserve">CASOS DE PRUEBA RESUMEN</t>
  </si>
  <si>
    <t xml:space="preserve">Resumen de Casos de Prueba</t>
  </si>
  <si>
    <t xml:space="preserve">Total</t>
  </si>
  <si>
    <t xml:space="preserve">Alto</t>
  </si>
  <si>
    <t xml:space="preserve">Medio</t>
  </si>
  <si>
    <t xml:space="preserve">Bajo</t>
  </si>
  <si>
    <t xml:space="preserve">%Alto</t>
  </si>
  <si>
    <t xml:space="preserve">%Medio</t>
  </si>
  <si>
    <t xml:space="preserve">%Bajo</t>
  </si>
  <si>
    <t xml:space="preserve">Ejecución</t>
  </si>
  <si>
    <t xml:space="preserve">Total de Casos de Prueba</t>
  </si>
  <si>
    <t xml:space="preserve">Ejecutados</t>
  </si>
  <si>
    <t xml:space="preserve">Pasados</t>
  </si>
  <si>
    <t xml:space="preserve">Fallados</t>
  </si>
  <si>
    <t xml:space="preserve">Bloqueados</t>
  </si>
  <si>
    <t xml:space="preserve">Inválidos</t>
  </si>
  <si>
    <t xml:space="preserve">%Completo</t>
  </si>
  <si>
    <t xml:space="preserve">% Pasado</t>
  </si>
  <si>
    <t xml:space="preserve">% Fallado</t>
  </si>
  <si>
    <t xml:space="preserve">%Bloqueado</t>
  </si>
  <si>
    <t xml:space="preserve">%Invalido</t>
  </si>
  <si>
    <t xml:space="preserve">%No Ejecutado</t>
  </si>
  <si>
    <t xml:space="preserve">SIT</t>
  </si>
  <si>
    <t xml:space="preserve">E2E</t>
  </si>
  <si>
    <t xml:space="preserve">REG</t>
  </si>
  <si>
    <t xml:space="preserve">Número y Nombre del Folio:</t>
  </si>
  <si>
    <t xml:space="preserve">Nivel de Prueba</t>
  </si>
  <si>
    <t xml:space="preserve">Ambiente </t>
  </si>
  <si>
    <t xml:space="preserve">Fecha</t>
  </si>
  <si>
    <t xml:space="preserve">Planeada</t>
  </si>
  <si>
    <t xml:space="preserve">Acumulado Planeado</t>
  </si>
  <si>
    <t xml:space="preserve">Ejecutado</t>
  </si>
  <si>
    <t xml:space="preserve">Acumulado Ejecutado</t>
  </si>
  <si>
    <t xml:space="preserve">Desarrollo</t>
  </si>
  <si>
    <t xml:space="preserve">No Ejecutado</t>
  </si>
  <si>
    <t xml:space="preserve">Alta</t>
  </si>
  <si>
    <t xml:space="preserve">Automatizada</t>
  </si>
  <si>
    <t xml:space="preserve">Pasado</t>
  </si>
  <si>
    <t xml:space="preserve">Media</t>
  </si>
  <si>
    <t xml:space="preserve">PreProductivo</t>
  </si>
  <si>
    <t xml:space="preserve">Fallado</t>
  </si>
  <si>
    <t xml:space="preserve">Baja</t>
  </si>
  <si>
    <t xml:space="preserve">Productivo</t>
  </si>
  <si>
    <t xml:space="preserve">Bloqueado</t>
  </si>
  <si>
    <t xml:space="preserve">Invalido</t>
  </si>
  <si>
    <t xml:space="preserve">Re-ejecutar</t>
  </si>
  <si>
    <t xml:space="preserve">En Progreso</t>
  </si>
  <si>
    <t xml:space="preserve">Release No.</t>
  </si>
  <si>
    <t xml:space="preserve">All</t>
  </si>
  <si>
    <t xml:space="preserve">DEFECTS BY STATUS</t>
  </si>
  <si>
    <t xml:space="preserve">Application/Module</t>
  </si>
  <si>
    <t xml:space="preserve">Defects Status</t>
  </si>
  <si>
    <t xml:space="preserve">Total
Defects</t>
  </si>
  <si>
    <t xml:space="preserve">Closed</t>
  </si>
  <si>
    <t xml:space="preserve">Completed</t>
  </si>
  <si>
    <t xml:space="preserve">Fixed</t>
  </si>
  <si>
    <t xml:space="preserve">In Progress</t>
  </si>
  <si>
    <t xml:space="preserve">New</t>
  </si>
  <si>
    <t xml:space="preserve">Open</t>
  </si>
  <si>
    <t xml:space="preserve">Rejected</t>
  </si>
  <si>
    <t xml:space="preserve">Reopen</t>
  </si>
  <si>
    <t xml:space="preserve">Under Review</t>
  </si>
  <si>
    <t xml:space="preserve">IOT</t>
  </si>
  <si>
    <t xml:space="preserve">UAT</t>
  </si>
  <si>
    <t xml:space="preserve">Dry Run Test</t>
  </si>
  <si>
    <t xml:space="preserve">Cut Over Test</t>
  </si>
  <si>
    <t xml:space="preserve">After Care Support Execution</t>
  </si>
  <si>
    <t xml:space="preserve">DEFECTS BY SEVERITY</t>
  </si>
  <si>
    <t xml:space="preserve">Defects Severity</t>
  </si>
  <si>
    <t xml:space="preserve">Cosmetic</t>
  </si>
  <si>
    <t xml:space="preserve">Critical</t>
  </si>
  <si>
    <t xml:space="preserve">Major</t>
  </si>
  <si>
    <t xml:space="preserve">Minor</t>
  </si>
  <si>
    <t xml:space="preserve">DEFECTS BY PRIORITY</t>
  </si>
  <si>
    <t xml:space="preserve">Defects Priority</t>
  </si>
  <si>
    <t xml:space="preserve">High</t>
  </si>
  <si>
    <t xml:space="preserve">Medium</t>
  </si>
  <si>
    <t xml:space="preserve">Low</t>
  </si>
  <si>
    <t xml:space="preserve">OPEN DEFECTS BY SEVERITY</t>
  </si>
  <si>
    <t xml:space="preserve">Open Defects by Severity</t>
  </si>
  <si>
    <t xml:space="preserve">DEFECTS AGING</t>
  </si>
  <si>
    <r>
      <rPr>
        <b val="true"/>
        <sz val="10"/>
        <rFont val="Arial"/>
        <family val="2"/>
        <charset val="1"/>
      </rPr>
      <t xml:space="preserve">Note: </t>
    </r>
    <r>
      <rPr>
        <sz val="10"/>
        <rFont val="Arial"/>
        <family val="0"/>
        <charset val="1"/>
      </rPr>
      <t xml:space="preserve">Please Refresh below table to obtain the latest results.</t>
    </r>
  </si>
  <si>
    <t xml:space="preserve">(vacío)</t>
  </si>
  <si>
    <t xml:space="preserve">Segment</t>
  </si>
  <si>
    <t xml:space="preserve">Defect No.</t>
  </si>
  <si>
    <t xml:space="preserve">Customer Service</t>
  </si>
  <si>
    <t xml:space="preserve">Production Report</t>
  </si>
  <si>
    <t xml:space="preserve">Resources Report</t>
  </si>
  <si>
    <t xml:space="preserve">Customer Service 2</t>
  </si>
  <si>
    <t xml:space="preserve">Home Page</t>
  </si>
  <si>
    <t xml:space="preserve">Sales Report</t>
  </si>
  <si>
    <t xml:space="preserve">Subject</t>
  </si>
  <si>
    <t xml:space="preserve">Total Resultado</t>
  </si>
  <si>
    <t xml:space="preserve">Defect ID</t>
  </si>
  <si>
    <t xml:space="preserve">Title</t>
  </si>
  <si>
    <t xml:space="preserve">Defect Description</t>
  </si>
  <si>
    <t xml:space="preserve">Severity</t>
  </si>
  <si>
    <t xml:space="preserve">Priority</t>
  </si>
  <si>
    <t xml:space="preserve">Created By</t>
  </si>
  <si>
    <t xml:space="preserve">Date Created (mm/dd/yy)</t>
  </si>
  <si>
    <t xml:space="preserve">Status</t>
  </si>
  <si>
    <t xml:space="preserve">Resolution Date(mm/dd/yy)</t>
  </si>
  <si>
    <t xml:space="preserve">Defect Type</t>
  </si>
  <si>
    <t xml:space="preserve">Case Name</t>
  </si>
  <si>
    <t xml:space="preserve">Root Cause</t>
  </si>
  <si>
    <t xml:space="preserve">Release</t>
  </si>
  <si>
    <t xml:space="preserve">Comments</t>
  </si>
  <si>
    <t xml:space="preserve">Defect aging</t>
  </si>
  <si>
    <t xml:space="preserve">Detected in Phase</t>
  </si>
  <si>
    <t xml:space="preserve">Summary</t>
  </si>
  <si>
    <t xml:space="preserve">Detected By</t>
  </si>
  <si>
    <t xml:space="preserve">Detected on Date (mm/dd/yyyy)</t>
  </si>
  <si>
    <t xml:space="preserve">Closing Date (mm/dd/yyyy)</t>
  </si>
  <si>
    <t xml:space="preserve">Detected in Release</t>
  </si>
  <si>
    <t xml:space="preserve">DefectName_Example_1</t>
  </si>
  <si>
    <t xml:space="preserve">Description example 1</t>
  </si>
  <si>
    <t xml:space="preserve">Very High</t>
  </si>
  <si>
    <t xml:space="preserve">TesterName1</t>
  </si>
  <si>
    <t xml:space="preserve">Analyzing</t>
  </si>
  <si>
    <t xml:space="preserve">Performance</t>
  </si>
  <si>
    <t xml:space="preserve">TC_Example_01</t>
  </si>
  <si>
    <t xml:space="preserve">Integration</t>
  </si>
  <si>
    <t xml:space="preserve">DefectName_Example_3</t>
  </si>
  <si>
    <t xml:space="preserve">Description example 3</t>
  </si>
  <si>
    <t xml:space="preserve">TesterName3</t>
  </si>
  <si>
    <t xml:space="preserve">Usability</t>
  </si>
  <si>
    <t xml:space="preserve">TC_Example_03</t>
  </si>
  <si>
    <t xml:space="preserve">DefectName_Example_4</t>
  </si>
  <si>
    <t xml:space="preserve">Description example 4</t>
  </si>
  <si>
    <t xml:space="preserve">TC_Example_04</t>
  </si>
  <si>
    <t xml:space="preserve">System</t>
  </si>
  <si>
    <t xml:space="preserve">DefectName_Example_5</t>
  </si>
  <si>
    <t xml:space="preserve">Description example 5</t>
  </si>
  <si>
    <t xml:space="preserve">TesterName2</t>
  </si>
  <si>
    <t xml:space="preserve">Testability</t>
  </si>
  <si>
    <t xml:space="preserve">TC_Example_05</t>
  </si>
  <si>
    <t xml:space="preserve">DefectName_Example_6</t>
  </si>
  <si>
    <t xml:space="preserve">Description example 6</t>
  </si>
  <si>
    <t xml:space="preserve">TC_Example_06</t>
  </si>
  <si>
    <t xml:space="preserve">Unit</t>
  </si>
  <si>
    <t xml:space="preserve">DefectName_Example_10</t>
  </si>
  <si>
    <t xml:space="preserve">Description example 10</t>
  </si>
  <si>
    <t xml:space="preserve">TC_Example_10</t>
  </si>
  <si>
    <t xml:space="preserve">DefectName_Example_11</t>
  </si>
  <si>
    <t xml:space="preserve">Description example 11</t>
  </si>
  <si>
    <t xml:space="preserve">TC_Example_11</t>
  </si>
  <si>
    <t xml:space="preserve">DefectName_Example_12</t>
  </si>
  <si>
    <t xml:space="preserve">Description example 12</t>
  </si>
  <si>
    <t xml:space="preserve">TC_Example_12</t>
  </si>
  <si>
    <t xml:space="preserve">DefectName_Example_13</t>
  </si>
  <si>
    <t xml:space="preserve">Description example 13</t>
  </si>
  <si>
    <t xml:space="preserve">TC_Example_13</t>
  </si>
  <si>
    <t xml:space="preserve">DefectName_Example_14</t>
  </si>
  <si>
    <t xml:space="preserve">Description example 14</t>
  </si>
  <si>
    <t xml:space="preserve">Urgent</t>
  </si>
  <si>
    <t xml:space="preserve">TC_Example_14</t>
  </si>
  <si>
    <t xml:space="preserve">DefectName_Example_15</t>
  </si>
  <si>
    <t xml:space="preserve">Description example 15</t>
  </si>
  <si>
    <t xml:space="preserve">TC_Example_15</t>
  </si>
  <si>
    <t xml:space="preserve">DefectName_Example_16</t>
  </si>
  <si>
    <t xml:space="preserve">Description example 16</t>
  </si>
  <si>
    <t xml:space="preserve">TC_Example_16</t>
  </si>
  <si>
    <t xml:space="preserve">DefectName_Example_17</t>
  </si>
  <si>
    <t xml:space="preserve">Description example 17</t>
  </si>
  <si>
    <t xml:space="preserve">TC_Example_17</t>
  </si>
  <si>
    <t xml:space="preserve">DefectName_Example_18</t>
  </si>
  <si>
    <t xml:space="preserve">Description example 18</t>
  </si>
  <si>
    <t xml:space="preserve">TC_Example_18</t>
  </si>
  <si>
    <t xml:space="preserve">DefectName_Example_19</t>
  </si>
  <si>
    <t xml:space="preserve">Description example 19</t>
  </si>
  <si>
    <t xml:space="preserve">TC_Example_19</t>
  </si>
  <si>
    <t xml:space="preserve">DefectName_Example_20</t>
  </si>
  <si>
    <t xml:space="preserve">Description example 20</t>
  </si>
  <si>
    <t xml:space="preserve">TC_Example_20</t>
  </si>
  <si>
    <t xml:space="preserve">DefectName_Example_21</t>
  </si>
  <si>
    <t xml:space="preserve">Description example 21</t>
  </si>
  <si>
    <t xml:space="preserve">TC_Example_21</t>
  </si>
  <si>
    <t xml:space="preserve">DefectName_Example_22</t>
  </si>
  <si>
    <t xml:space="preserve">Description example 22</t>
  </si>
  <si>
    <t xml:space="preserve">TC_Example_22</t>
  </si>
  <si>
    <t xml:space="preserve">DefectName_Example_23</t>
  </si>
  <si>
    <t xml:space="preserve">Description example 23</t>
  </si>
  <si>
    <t xml:space="preserve">TC_Example_23</t>
  </si>
  <si>
    <t xml:space="preserve">DefectName_Example_24</t>
  </si>
  <si>
    <t xml:space="preserve">Description example 24</t>
  </si>
  <si>
    <t xml:space="preserve">TC_Example_24</t>
  </si>
  <si>
    <t xml:space="preserve">DefectName_Example_25</t>
  </si>
  <si>
    <t xml:space="preserve">Description example 25</t>
  </si>
  <si>
    <t xml:space="preserve">TC_Example_25</t>
  </si>
  <si>
    <t xml:space="preserve">DefectName_Example_26</t>
  </si>
  <si>
    <t xml:space="preserve">Description example 26</t>
  </si>
  <si>
    <t xml:space="preserve">TC_Example_26</t>
  </si>
  <si>
    <t xml:space="preserve">DefectName_Example_27</t>
  </si>
  <si>
    <t xml:space="preserve">Description example 27</t>
  </si>
  <si>
    <t xml:space="preserve">TC_Example_27</t>
  </si>
  <si>
    <t xml:space="preserve">DefectName_Example_28</t>
  </si>
  <si>
    <t xml:space="preserve">Description example 28</t>
  </si>
  <si>
    <t xml:space="preserve">TC_Example_28</t>
  </si>
  <si>
    <t xml:space="preserve">DefectName_Example_29</t>
  </si>
  <si>
    <t xml:space="preserve">Description example 29</t>
  </si>
  <si>
    <t xml:space="preserve">TC_Example_29</t>
  </si>
  <si>
    <t xml:space="preserve">DefectName_Example_30</t>
  </si>
  <si>
    <t xml:space="preserve">Description example 30</t>
  </si>
  <si>
    <t xml:space="preserve">TC_Example_30</t>
  </si>
  <si>
    <t xml:space="preserve">DefectName_Example_31</t>
  </si>
  <si>
    <t xml:space="preserve">Description example 31</t>
  </si>
  <si>
    <t xml:space="preserve">TC_Example_31</t>
  </si>
  <si>
    <t xml:space="preserve">DefectName_Example_32</t>
  </si>
  <si>
    <t xml:space="preserve">Description example 32</t>
  </si>
  <si>
    <t xml:space="preserve">TC_Example_32</t>
  </si>
  <si>
    <t xml:space="preserve">DefectName_Example_33</t>
  </si>
  <si>
    <t xml:space="preserve">Description example 33</t>
  </si>
  <si>
    <t xml:space="preserve">TC_Example_33</t>
  </si>
  <si>
    <t xml:space="preserve">DefectName_Example_34</t>
  </si>
  <si>
    <t xml:space="preserve">Description example 34</t>
  </si>
  <si>
    <t xml:space="preserve">TC_Example_34</t>
  </si>
  <si>
    <t xml:space="preserve">DefectName_Example_35</t>
  </si>
  <si>
    <t xml:space="preserve">Description example 35</t>
  </si>
  <si>
    <t xml:space="preserve">TC_Example_35</t>
  </si>
  <si>
    <t xml:space="preserve">DefectName_Example_36</t>
  </si>
  <si>
    <t xml:space="preserve">Description example 36</t>
  </si>
  <si>
    <t xml:space="preserve">TC_Example_36</t>
  </si>
  <si>
    <t xml:space="preserve">DefectName_Example_37</t>
  </si>
  <si>
    <t xml:space="preserve">Description example 37</t>
  </si>
  <si>
    <t xml:space="preserve">TC_Example_37</t>
  </si>
  <si>
    <t xml:space="preserve">DefectName_Example_38</t>
  </si>
  <si>
    <t xml:space="preserve">Description example 38</t>
  </si>
  <si>
    <t xml:space="preserve">TC_Example_38</t>
  </si>
  <si>
    <t xml:space="preserve">DefectName_Example_39</t>
  </si>
  <si>
    <t xml:space="preserve">Description example 39</t>
  </si>
  <si>
    <t xml:space="preserve">TC_Example_39</t>
  </si>
  <si>
    <t xml:space="preserve">DefectName_Example_40</t>
  </si>
  <si>
    <t xml:space="preserve">Description example 40</t>
  </si>
  <si>
    <t xml:space="preserve">TC_Example_40</t>
  </si>
  <si>
    <t xml:space="preserve">DefectName_Example_41</t>
  </si>
  <si>
    <t xml:space="preserve">Description example 41</t>
  </si>
  <si>
    <t xml:space="preserve">TC_Example_41</t>
  </si>
  <si>
    <t xml:space="preserve">DefectName_Example_42</t>
  </si>
  <si>
    <t xml:space="preserve">Description example 42</t>
  </si>
  <si>
    <t xml:space="preserve">TC_Example_42</t>
  </si>
  <si>
    <t xml:space="preserve">DefectName_Example_43</t>
  </si>
  <si>
    <t xml:space="preserve">Description example 43</t>
  </si>
  <si>
    <t xml:space="preserve">TC_Example_43</t>
  </si>
  <si>
    <t xml:space="preserve">DefectName_Example_44</t>
  </si>
  <si>
    <t xml:space="preserve">Description example 44</t>
  </si>
  <si>
    <t xml:space="preserve">TC_Example_44</t>
  </si>
  <si>
    <t xml:space="preserve">Production</t>
  </si>
  <si>
    <t xml:space="preserve">DefectName_Example_45</t>
  </si>
  <si>
    <t xml:space="preserve">Description example 45</t>
  </si>
  <si>
    <t xml:space="preserve">TC_Example_45</t>
  </si>
  <si>
    <t xml:space="preserve">DefectName_Example_46</t>
  </si>
  <si>
    <t xml:space="preserve">Description example 46</t>
  </si>
  <si>
    <t xml:space="preserve">TC_Example_46</t>
  </si>
  <si>
    <t xml:space="preserve">DefectName_Example_47</t>
  </si>
  <si>
    <t xml:space="preserve">Description example 47</t>
  </si>
  <si>
    <t xml:space="preserve">TC_Example_47</t>
  </si>
  <si>
    <t xml:space="preserve">DefectName_Example_48</t>
  </si>
  <si>
    <t xml:space="preserve">Description example 48</t>
  </si>
  <si>
    <t xml:space="preserve">TC_Example_48</t>
  </si>
  <si>
    <t xml:space="preserve">DefectName_Example_49</t>
  </si>
  <si>
    <t xml:space="preserve">Description example 49</t>
  </si>
  <si>
    <t xml:space="preserve">TC_Example_49</t>
  </si>
  <si>
    <t xml:space="preserve">DefectName_Example_50</t>
  </si>
  <si>
    <t xml:space="preserve">Description example 50</t>
  </si>
  <si>
    <t xml:space="preserve">TC_Example_50</t>
  </si>
  <si>
    <t xml:space="preserve">DefectName_Example_51</t>
  </si>
  <si>
    <t xml:space="preserve">Description example 51</t>
  </si>
  <si>
    <t xml:space="preserve">TC_Example_51</t>
  </si>
  <si>
    <t xml:space="preserve">DefectName_Example_52</t>
  </si>
  <si>
    <t xml:space="preserve">Description example 52</t>
  </si>
  <si>
    <t xml:space="preserve">TC_Example_52</t>
  </si>
  <si>
    <t xml:space="preserve">DefectName_Example_53</t>
  </si>
  <si>
    <t xml:space="preserve">Description example 53</t>
  </si>
  <si>
    <t xml:space="preserve">TC_Example_53</t>
  </si>
  <si>
    <t xml:space="preserve">DefectName_Example_54</t>
  </si>
  <si>
    <t xml:space="preserve">Description example 54</t>
  </si>
  <si>
    <t xml:space="preserve">TC_Example_54</t>
  </si>
</sst>
</file>

<file path=xl/styles.xml><?xml version="1.0" encoding="utf-8"?>
<styleSheet xmlns="http://schemas.openxmlformats.org/spreadsheetml/2006/main">
  <numFmts count="14">
    <numFmt numFmtId="164" formatCode="General"/>
    <numFmt numFmtId="165" formatCode="0%"/>
    <numFmt numFmtId="166" formatCode="[$$-409]#,##0.00;[RED]\-[$$-409]#,##0.00"/>
    <numFmt numFmtId="167" formatCode="mm/dd/yy;@"/>
    <numFmt numFmtId="168" formatCode="0"/>
    <numFmt numFmtId="169" formatCode="General"/>
    <numFmt numFmtId="170" formatCode="[$-409]dd\-mmm\-yy;@"/>
    <numFmt numFmtId="171" formatCode="[$-409]mm/dd/yy"/>
    <numFmt numFmtId="172" formatCode="%"/>
    <numFmt numFmtId="173" formatCode="0.0"/>
    <numFmt numFmtId="174" formatCode="#,##0.0"/>
    <numFmt numFmtId="175" formatCode="[$-409]m/d/yyyy"/>
    <numFmt numFmtId="176" formatCode="m/d/yyyy;@"/>
    <numFmt numFmtId="177" formatCode="dd/mm/yy"/>
  </numFmts>
  <fonts count="40">
    <font>
      <sz val="10"/>
      <name val="Arial"/>
      <family val="0"/>
      <charset val="1"/>
    </font>
    <font>
      <sz val="10"/>
      <name val="Arial"/>
      <family val="0"/>
    </font>
    <font>
      <sz val="10"/>
      <name val="Arial"/>
      <family val="0"/>
    </font>
    <font>
      <sz val="10"/>
      <name val="Arial"/>
      <family val="0"/>
    </font>
    <font>
      <sz val="11"/>
      <color rgb="FF000000"/>
      <name val="Calibri"/>
      <family val="2"/>
      <charset val="1"/>
    </font>
    <font>
      <sz val="10"/>
      <color rgb="FF000000"/>
      <name val="Arial"/>
      <family val="2"/>
      <charset val="1"/>
    </font>
    <font>
      <sz val="12"/>
      <color rgb="FF000000"/>
      <name val="Calibri"/>
      <family val="2"/>
      <charset val="1"/>
    </font>
    <font>
      <sz val="10"/>
      <name val="Arial"/>
      <family val="2"/>
      <charset val="1"/>
    </font>
    <font>
      <b val="true"/>
      <i val="true"/>
      <u val="single"/>
      <sz val="10"/>
      <color rgb="FF000000"/>
      <name val="Arial"/>
      <family val="0"/>
      <charset val="1"/>
    </font>
    <font>
      <b val="true"/>
      <i val="true"/>
      <u val="single"/>
      <sz val="10"/>
      <name val="Arial"/>
      <family val="0"/>
      <charset val="1"/>
    </font>
    <font>
      <b val="true"/>
      <sz val="10"/>
      <name val="Arial"/>
      <family val="0"/>
      <charset val="1"/>
    </font>
    <font>
      <b val="true"/>
      <i val="true"/>
      <sz val="16"/>
      <name val="Arial"/>
      <family val="0"/>
      <charset val="1"/>
    </font>
    <font>
      <b val="true"/>
      <sz val="10"/>
      <color rgb="FFFFFFFF"/>
      <name val="Arial"/>
      <family val="2"/>
      <charset val="1"/>
    </font>
    <font>
      <b val="true"/>
      <sz val="11"/>
      <color rgb="FF000000"/>
      <name val="Calibri"/>
      <family val="2"/>
      <charset val="1"/>
    </font>
    <font>
      <b val="true"/>
      <sz val="12"/>
      <color rgb="FFFFFFFF"/>
      <name val="Arial"/>
      <family val="2"/>
      <charset val="1"/>
    </font>
    <font>
      <b val="true"/>
      <sz val="24"/>
      <color rgb="FF000000"/>
      <name val="Arial"/>
      <family val="0"/>
    </font>
    <font>
      <u val="single"/>
      <sz val="20"/>
      <color rgb="FF000000"/>
      <name val="Calibri"/>
      <family val="2"/>
      <charset val="1"/>
    </font>
    <font>
      <sz val="8"/>
      <name val="Arial"/>
      <family val="2"/>
      <charset val="1"/>
    </font>
    <font>
      <b val="true"/>
      <sz val="12"/>
      <name val="Arial"/>
      <family val="2"/>
      <charset val="1"/>
    </font>
    <font>
      <sz val="16"/>
      <name val="Arial"/>
      <family val="2"/>
      <charset val="1"/>
    </font>
    <font>
      <b val="true"/>
      <sz val="10"/>
      <name val="Arial"/>
      <family val="2"/>
      <charset val="1"/>
    </font>
    <font>
      <sz val="10.5"/>
      <color rgb="FF000000"/>
      <name val="Arial"/>
      <family val="2"/>
      <charset val="1"/>
    </font>
    <font>
      <b val="true"/>
      <sz val="16"/>
      <color rgb="FFFFFFFF"/>
      <name val="Arial"/>
      <family val="2"/>
      <charset val="1"/>
    </font>
    <font>
      <b val="true"/>
      <sz val="14"/>
      <name val="Arial Black"/>
      <family val="2"/>
      <charset val="1"/>
    </font>
    <font>
      <sz val="14"/>
      <name val="Arial"/>
      <family val="2"/>
      <charset val="1"/>
    </font>
    <font>
      <sz val="12"/>
      <name val="Arial"/>
      <family val="2"/>
      <charset val="1"/>
    </font>
    <font>
      <b val="true"/>
      <sz val="10"/>
      <color rgb="FF000000"/>
      <name val="Arial"/>
      <family val="2"/>
      <charset val="1"/>
    </font>
    <font>
      <sz val="14"/>
      <name val="Arial Black"/>
      <family val="2"/>
      <charset val="1"/>
    </font>
    <font>
      <sz val="8"/>
      <color rgb="FF000000"/>
      <name val="Tahoma"/>
      <family val="2"/>
      <charset val="1"/>
    </font>
    <font>
      <b val="true"/>
      <sz val="9"/>
      <name val="Calibri"/>
      <family val="2"/>
      <charset val="1"/>
    </font>
    <font>
      <sz val="9"/>
      <name val="Calibri"/>
      <family val="2"/>
      <charset val="1"/>
    </font>
    <font>
      <sz val="10"/>
      <color rgb="FFFFFFFF"/>
      <name val="Arial"/>
      <family val="0"/>
      <charset val="1"/>
    </font>
    <font>
      <sz val="9"/>
      <color rgb="FF595959"/>
      <name val="Calibri"/>
      <family val="2"/>
    </font>
    <font>
      <sz val="10"/>
      <name val="Arial"/>
      <family val="2"/>
    </font>
    <font>
      <b val="true"/>
      <sz val="18"/>
      <color rgb="FF000000"/>
      <name val="Calibri"/>
      <family val="2"/>
    </font>
    <font>
      <sz val="10"/>
      <color rgb="FF000000"/>
      <name val="Calibri"/>
      <family val="2"/>
    </font>
    <font>
      <sz val="20"/>
      <color rgb="FF000000"/>
      <name val="Calibri"/>
      <family val="2"/>
      <charset val="1"/>
    </font>
    <font>
      <b val="true"/>
      <sz val="11"/>
      <color rgb="FFFFFFFF"/>
      <name val="Calibri"/>
      <family val="2"/>
      <charset val="1"/>
    </font>
    <font>
      <sz val="11"/>
      <name val="Calibri"/>
      <family val="2"/>
      <charset val="1"/>
    </font>
    <font>
      <b val="true"/>
      <sz val="11"/>
      <name val="Calibri"/>
      <family val="2"/>
      <charset val="1"/>
    </font>
  </fonts>
  <fills count="18">
    <fill>
      <patternFill patternType="none"/>
    </fill>
    <fill>
      <patternFill patternType="gray125"/>
    </fill>
    <fill>
      <patternFill patternType="solid">
        <fgColor rgb="FF004569"/>
        <bgColor rgb="FF003366"/>
      </patternFill>
    </fill>
    <fill>
      <patternFill patternType="solid">
        <fgColor rgb="FFD0CECE"/>
        <bgColor rgb="FFD9D9D9"/>
      </patternFill>
    </fill>
    <fill>
      <patternFill patternType="solid">
        <fgColor rgb="FFFFFFFF"/>
        <bgColor rgb="FFFFFFCC"/>
      </patternFill>
    </fill>
    <fill>
      <patternFill patternType="solid">
        <fgColor rgb="FF1F4E79"/>
        <bgColor rgb="FF21427C"/>
      </patternFill>
    </fill>
    <fill>
      <patternFill patternType="solid">
        <fgColor rgb="FFE7E6E6"/>
        <bgColor rgb="FFEEEEEE"/>
      </patternFill>
    </fill>
    <fill>
      <patternFill patternType="solid">
        <fgColor rgb="FF333F50"/>
        <bgColor rgb="FF3B3838"/>
      </patternFill>
    </fill>
    <fill>
      <patternFill patternType="solid">
        <fgColor rgb="FFBFBFBF"/>
        <bgColor rgb="FFC0C0C0"/>
      </patternFill>
    </fill>
    <fill>
      <patternFill patternType="solid">
        <fgColor rgb="FFCCCCFF"/>
        <bgColor rgb="FFB4C7E7"/>
      </patternFill>
    </fill>
    <fill>
      <patternFill patternType="solid">
        <fgColor rgb="FFADB9CA"/>
        <bgColor rgb="FFBFBFBF"/>
      </patternFill>
    </fill>
    <fill>
      <patternFill patternType="solid">
        <fgColor rgb="FF003366"/>
        <bgColor rgb="FF16365C"/>
      </patternFill>
    </fill>
    <fill>
      <patternFill patternType="solid">
        <fgColor rgb="FFEEEEEE"/>
        <bgColor rgb="FFE7E6E6"/>
      </patternFill>
    </fill>
    <fill>
      <patternFill patternType="solid">
        <fgColor rgb="FF16365C"/>
        <bgColor rgb="FF003366"/>
      </patternFill>
    </fill>
    <fill>
      <patternFill patternType="solid">
        <fgColor rgb="FFFFFFCC"/>
        <bgColor rgb="FFFFFFFF"/>
      </patternFill>
    </fill>
    <fill>
      <patternFill patternType="solid">
        <fgColor rgb="FF3B3838"/>
        <bgColor rgb="FF333F50"/>
      </patternFill>
    </fill>
    <fill>
      <patternFill patternType="solid">
        <fgColor rgb="FF808080"/>
        <bgColor rgb="FF7C7C7C"/>
      </patternFill>
    </fill>
    <fill>
      <patternFill patternType="solid">
        <fgColor rgb="FFDAE3F3"/>
        <bgColor rgb="FFE7E6E6"/>
      </patternFill>
    </fill>
  </fills>
  <borders count="44">
    <border diagonalUp="false" diagonalDown="false">
      <left/>
      <right/>
      <top/>
      <bottom/>
      <diagonal/>
    </border>
    <border diagonalUp="false" diagonalDown="false">
      <left style="medium"/>
      <right style="medium">
        <color rgb="FFC0C0C0"/>
      </right>
      <top style="medium"/>
      <bottom style="medium">
        <color rgb="FFC0C0C0"/>
      </bottom>
      <diagonal/>
    </border>
    <border diagonalUp="false" diagonalDown="false">
      <left/>
      <right style="medium"/>
      <top style="medium"/>
      <bottom style="medium">
        <color rgb="FFC0C0C0"/>
      </bottom>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thin"/>
      <right style="thin"/>
      <top style="thin"/>
      <bottom style="thin"/>
      <diagonal/>
    </border>
    <border diagonalUp="false" diagonalDown="false">
      <left style="hair"/>
      <right style="hair"/>
      <top style="hair"/>
      <bottom style="thin"/>
      <diagonal/>
    </border>
    <border diagonalUp="false" diagonalDown="false">
      <left style="hair"/>
      <right style="hair"/>
      <top style="thin"/>
      <bottom style="thin"/>
      <diagonal/>
    </border>
    <border diagonalUp="false" diagonalDown="false">
      <left style="hair"/>
      <right style="hair"/>
      <top style="thin"/>
      <bottom style="hair"/>
      <diagonal/>
    </border>
    <border diagonalUp="false" diagonalDown="false">
      <left style="thin"/>
      <right/>
      <top style="thin"/>
      <bottom style="thin"/>
      <diagonal/>
    </border>
    <border diagonalUp="false" diagonalDown="false">
      <left/>
      <right/>
      <top style="thin"/>
      <bottom style="thin"/>
      <diagonal/>
    </border>
    <border diagonalUp="false" diagonalDown="false">
      <left style="thin"/>
      <right/>
      <top style="thin">
        <color rgb="FFFFFFFF"/>
      </top>
      <bottom/>
      <diagonal/>
    </border>
    <border diagonalUp="false" diagonalDown="false">
      <left style="thin">
        <color rgb="FFFFFFFF"/>
      </left>
      <right/>
      <top style="thin">
        <color rgb="FFFFFFFF"/>
      </top>
      <bottom/>
      <diagonal/>
    </border>
    <border diagonalUp="false" diagonalDown="false">
      <left style="thin">
        <color rgb="FFFFFFFF"/>
      </left>
      <right style="thin"/>
      <top style="thin">
        <color rgb="FFFFFFFF"/>
      </top>
      <bottom/>
      <diagonal/>
    </border>
    <border diagonalUp="false" diagonalDown="false">
      <left style="thin"/>
      <right style="thin"/>
      <top/>
      <bottom style="thin"/>
      <diagonal/>
    </border>
    <border diagonalUp="false" diagonalDown="false">
      <left style="hair"/>
      <right style="hair"/>
      <top style="hair"/>
      <bottom style="hair"/>
      <diagonal/>
    </border>
    <border diagonalUp="false" diagonalDown="false">
      <left style="medium"/>
      <right style="medium"/>
      <top style="medium"/>
      <bottom style="medium"/>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style="medium"/>
      <top/>
      <bottom style="thin"/>
      <diagonal/>
    </border>
    <border diagonalUp="false" diagonalDown="false">
      <left style="medium"/>
      <right style="medium"/>
      <top style="thin"/>
      <bottom style="thin"/>
      <diagonal/>
    </border>
    <border diagonalUp="false" diagonalDown="false">
      <left style="medium"/>
      <right style="medium"/>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style="thin"/>
      <top style="medium"/>
      <bottom/>
      <diagonal/>
    </border>
    <border diagonalUp="false" diagonalDown="false">
      <left style="thin"/>
      <right style="thin"/>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thin"/>
      <right/>
      <top/>
      <bottom style="thin"/>
      <diagonal/>
    </border>
    <border diagonalUp="false" diagonalDown="false">
      <left/>
      <right/>
      <top/>
      <bottom style="thin"/>
      <diagonal/>
    </border>
    <border diagonalUp="false" diagonalDown="false">
      <left style="medium"/>
      <right style="thin"/>
      <top style="thin"/>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top/>
      <bottom/>
      <diagonal/>
    </border>
    <border diagonalUp="false" diagonalDown="false">
      <left/>
      <right style="thin"/>
      <top/>
      <bottom/>
      <diagonal/>
    </border>
    <border diagonalUp="false" diagonalDown="false">
      <left style="thin"/>
      <right style="medium"/>
      <top/>
      <bottom/>
      <diagonal/>
    </border>
    <border diagonalUp="false" diagonalDown="false">
      <left/>
      <right style="thin"/>
      <top/>
      <bottom style="thin"/>
      <diagonal/>
    </border>
    <border diagonalUp="false" diagonalDown="false">
      <left style="thin"/>
      <right/>
      <top style="thin"/>
      <bottom style="medium"/>
      <diagonal/>
    </border>
    <border diagonalUp="false" diagonalDown="false">
      <left/>
      <right/>
      <top style="thin"/>
      <bottom style="medium"/>
      <diagonal/>
    </border>
    <border diagonalUp="false" diagonalDown="false">
      <left/>
      <right style="thin"/>
      <top style="thin"/>
      <bottom style="medium"/>
      <diagonal/>
    </border>
  </borders>
  <cellStyleXfs count="4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false">
      <alignment horizontal="general" vertical="bottom" textRotation="0" wrapText="false" indent="0" shrinkToFit="false"/>
    </xf>
    <xf numFmtId="164" fontId="7"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6" fontId="9"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center" vertical="bottom" textRotation="0" wrapText="false" indent="0" shrinkToFit="false"/>
    </xf>
    <xf numFmtId="164" fontId="10" fillId="0" borderId="0" applyFont="true" applyBorder="false" applyAlignment="true" applyProtection="false">
      <alignment horizontal="left" vertical="bottom" textRotation="0" wrapText="false" indent="0" shrinkToFit="false"/>
    </xf>
    <xf numFmtId="164" fontId="11" fillId="0" borderId="0" applyFont="true" applyBorder="false" applyAlignment="true" applyProtection="false">
      <alignment horizontal="center" vertical="bottom" textRotation="90" wrapText="false" indent="0" shrinkToFit="false"/>
    </xf>
    <xf numFmtId="164" fontId="0" fillId="0" borderId="0" applyFont="true" applyBorder="false" applyAlignment="true" applyProtection="false">
      <alignment horizontal="general" vertical="bottom" textRotation="0" wrapText="false" indent="0" shrinkToFit="false"/>
    </xf>
  </cellStyleXfs>
  <cellXfs count="132">
    <xf numFmtId="164" fontId="0" fillId="0" borderId="0" xfId="0" applyFont="false" applyBorder="false" applyAlignment="false" applyProtection="false">
      <alignment horizontal="general" vertical="bottom" textRotation="0" wrapText="false" indent="0" shrinkToFit="false"/>
      <protection locked="true" hidden="false"/>
    </xf>
    <xf numFmtId="164" fontId="12" fillId="0" borderId="0" xfId="24" applyFont="true" applyBorder="true" applyAlignment="true" applyProtection="false">
      <alignment horizontal="center" vertical="bottom" textRotation="0" wrapText="true" indent="0" shrinkToFit="false"/>
      <protection locked="true" hidden="false"/>
    </xf>
    <xf numFmtId="164" fontId="12" fillId="2" borderId="1" xfId="24" applyFont="true" applyBorder="true" applyAlignment="true" applyProtection="false">
      <alignment horizontal="center" vertical="bottom" textRotation="0" wrapText="true" indent="0" shrinkToFit="false"/>
      <protection locked="true" hidden="false"/>
    </xf>
    <xf numFmtId="164" fontId="12" fillId="2" borderId="2" xfId="24" applyFont="true" applyBorder="true" applyAlignment="true" applyProtection="false">
      <alignment horizontal="center" vertical="bottom" textRotation="0" wrapText="true" indent="0" shrinkToFit="false"/>
      <protection locked="true" hidden="false"/>
    </xf>
    <xf numFmtId="164" fontId="13" fillId="3" borderId="3" xfId="0" applyFont="true" applyBorder="true" applyAlignment="true" applyProtection="false">
      <alignment horizontal="center" vertical="center" textRotation="0" wrapText="true" indent="0" shrinkToFit="false"/>
      <protection locked="true" hidden="false"/>
    </xf>
    <xf numFmtId="167" fontId="7" fillId="0" borderId="4" xfId="0" applyFont="true" applyBorder="true" applyAlignment="true" applyProtection="false">
      <alignment horizontal="general" vertical="bottom" textRotation="0" wrapText="true" indent="0" shrinkToFit="false"/>
      <protection locked="true" hidden="false"/>
    </xf>
    <xf numFmtId="164" fontId="7" fillId="0" borderId="4" xfId="0" applyFont="true" applyBorder="true" applyAlignment="true" applyProtection="false">
      <alignment horizontal="general" vertical="top" textRotation="0" wrapText="true" indent="0" shrinkToFit="false"/>
      <protection locked="true" hidden="false"/>
    </xf>
    <xf numFmtId="164" fontId="14" fillId="2" borderId="5" xfId="23" applyFont="true" applyBorder="true" applyAlignment="true" applyProtection="false">
      <alignment horizontal="center" vertical="bottom" textRotation="0" wrapText="true" indent="0" shrinkToFit="false"/>
      <protection locked="true" hidden="false"/>
    </xf>
    <xf numFmtId="164" fontId="13" fillId="3" borderId="6" xfId="0" applyFont="true" applyBorder="true" applyAlignment="true" applyProtection="false">
      <alignment horizontal="center" vertical="center" textRotation="0" wrapText="true" indent="0" shrinkToFit="false"/>
      <protection locked="true" hidden="false"/>
    </xf>
    <xf numFmtId="164" fontId="7" fillId="4" borderId="5" xfId="0" applyFont="true" applyBorder="true" applyAlignment="true" applyProtection="false">
      <alignment horizontal="left" vertical="center" textRotation="0" wrapText="true" indent="0" shrinkToFit="false"/>
      <protection locked="true" hidden="false"/>
    </xf>
    <xf numFmtId="164" fontId="13" fillId="3" borderId="7" xfId="0" applyFont="true" applyBorder="true" applyAlignment="true" applyProtection="false">
      <alignment horizontal="center" vertical="center" textRotation="0" wrapText="true" indent="0" shrinkToFit="false"/>
      <protection locked="true" hidden="false"/>
    </xf>
    <xf numFmtId="164" fontId="13" fillId="3" borderId="8" xfId="0" applyFont="true" applyBorder="true" applyAlignment="true" applyProtection="false">
      <alignment horizontal="center" vertical="center" textRotation="0" wrapText="true" indent="0" shrinkToFit="false"/>
      <protection locked="true" hidden="false"/>
    </xf>
    <xf numFmtId="164" fontId="6" fillId="0" borderId="0" xfId="28" applyFont="fals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7" fillId="0" borderId="0" xfId="28" applyFont="true" applyBorder="false" applyAlignment="true" applyProtection="false">
      <alignment horizontal="general" vertical="top" textRotation="0" wrapText="true" indent="0" shrinkToFit="false"/>
      <protection locked="true" hidden="false"/>
    </xf>
    <xf numFmtId="164" fontId="7" fillId="0" borderId="0" xfId="28" applyFont="true" applyBorder="false" applyAlignment="true" applyProtection="false">
      <alignment horizontal="general" vertical="top" textRotation="0" wrapText="false" indent="0" shrinkToFit="false"/>
      <protection locked="true" hidden="false"/>
    </xf>
    <xf numFmtId="164" fontId="17" fillId="0" borderId="0" xfId="28" applyFont="true" applyBorder="false" applyAlignment="true" applyProtection="true">
      <alignment horizontal="general" vertical="bottom" textRotation="0" wrapText="false" indent="0" shrinkToFit="false"/>
      <protection locked="false" hidden="false"/>
    </xf>
    <xf numFmtId="164" fontId="7" fillId="0" borderId="0" xfId="28" applyFont="true" applyBorder="true" applyAlignment="true" applyProtection="true">
      <alignment horizontal="general" vertical="top" textRotation="0" wrapText="true" indent="0" shrinkToFit="false"/>
      <protection locked="false" hidden="false"/>
    </xf>
    <xf numFmtId="164" fontId="18" fillId="0" borderId="0" xfId="28" applyFont="true" applyBorder="true" applyAlignment="true" applyProtection="true">
      <alignment horizontal="center" vertical="top" textRotation="0" wrapText="true" indent="0" shrinkToFit="false"/>
      <protection locked="false" hidden="false"/>
    </xf>
    <xf numFmtId="164" fontId="12" fillId="5" borderId="5" xfId="28" applyFont="true" applyBorder="true" applyAlignment="true" applyProtection="true">
      <alignment horizontal="center" vertical="center" textRotation="0" wrapText="true" indent="0" shrinkToFit="false"/>
      <protection locked="false" hidden="false"/>
    </xf>
    <xf numFmtId="164" fontId="12" fillId="5" borderId="9" xfId="28" applyFont="true" applyBorder="true" applyAlignment="true" applyProtection="true">
      <alignment horizontal="center" vertical="center" textRotation="0" wrapText="true" indent="0" shrinkToFit="false"/>
      <protection locked="false" hidden="false"/>
    </xf>
    <xf numFmtId="164" fontId="18" fillId="4" borderId="0" xfId="28" applyFont="true" applyBorder="true" applyAlignment="true" applyProtection="true">
      <alignment horizontal="center" vertical="top" textRotation="0" wrapText="true" indent="0" shrinkToFit="false"/>
      <protection locked="false" hidden="false"/>
    </xf>
    <xf numFmtId="164" fontId="19" fillId="0" borderId="0" xfId="28" applyFont="true" applyBorder="false" applyAlignment="true" applyProtection="false">
      <alignment horizontal="general" vertical="bottom" textRotation="0" wrapText="false" indent="0" shrinkToFit="false"/>
      <protection locked="true" hidden="false"/>
    </xf>
    <xf numFmtId="164" fontId="19" fillId="0" borderId="0" xfId="28" applyFont="true" applyBorder="false" applyAlignment="true" applyProtection="false">
      <alignment horizontal="center" vertical="center" textRotation="0" wrapText="false" indent="0" shrinkToFit="false"/>
      <protection locked="true" hidden="false"/>
    </xf>
    <xf numFmtId="164" fontId="20" fillId="0" borderId="0" xfId="28" applyFont="true" applyBorder="true" applyAlignment="true" applyProtection="false">
      <alignment horizontal="left" vertical="bottom" textRotation="0" wrapText="true" indent="0" shrinkToFit="false"/>
      <protection locked="true" hidden="false"/>
    </xf>
    <xf numFmtId="164" fontId="20" fillId="3" borderId="5" xfId="28" applyFont="true" applyBorder="true" applyAlignment="true" applyProtection="false">
      <alignment horizontal="left" vertical="top" textRotation="0" wrapText="true" indent="0" shrinkToFit="false"/>
      <protection locked="true" hidden="false"/>
    </xf>
    <xf numFmtId="168" fontId="7" fillId="6" borderId="5" xfId="28" applyFont="true" applyBorder="true" applyAlignment="true" applyProtection="true">
      <alignment horizontal="center" vertical="center" textRotation="0" wrapText="true" indent="0" shrinkToFit="false"/>
      <protection locked="true" hidden="true"/>
    </xf>
    <xf numFmtId="164" fontId="20" fillId="3" borderId="10" xfId="28" applyFont="true" applyBorder="true" applyAlignment="true" applyProtection="true">
      <alignment horizontal="left" vertical="top" textRotation="0" wrapText="true" indent="0" shrinkToFit="false"/>
      <protection locked="false" hidden="false"/>
    </xf>
    <xf numFmtId="164" fontId="5" fillId="4" borderId="5" xfId="28" applyFont="true" applyBorder="true" applyAlignment="true" applyProtection="true">
      <alignment horizontal="center" vertical="bottom" textRotation="0" wrapText="true" indent="0" shrinkToFit="false"/>
      <protection locked="false" hidden="false"/>
    </xf>
    <xf numFmtId="164" fontId="7" fillId="4" borderId="0" xfId="28" applyFont="true" applyBorder="true" applyAlignment="true" applyProtection="true">
      <alignment horizontal="center" vertical="bottom" textRotation="0" wrapText="false" indent="0" shrinkToFit="false"/>
      <protection locked="false" hidden="false"/>
    </xf>
    <xf numFmtId="164" fontId="7" fillId="0" borderId="0" xfId="28" applyFont="true" applyBorder="true" applyAlignment="true" applyProtection="false">
      <alignment horizontal="left" vertical="bottom" textRotation="0" wrapText="true" indent="0" shrinkToFit="false"/>
      <protection locked="true" hidden="false"/>
    </xf>
    <xf numFmtId="169" fontId="21" fillId="6" borderId="5" xfId="28" applyFont="true" applyBorder="true" applyAlignment="true" applyProtection="true">
      <alignment horizontal="center" vertical="center" textRotation="0" wrapText="true" indent="0" shrinkToFit="false"/>
      <protection locked="true" hidden="true"/>
    </xf>
    <xf numFmtId="169" fontId="7" fillId="6" borderId="5" xfId="28" applyFont="true" applyBorder="true" applyAlignment="true" applyProtection="true">
      <alignment horizontal="center" vertical="center" textRotation="0" wrapText="true" indent="0" shrinkToFit="false"/>
      <protection locked="true" hidden="true"/>
    </xf>
    <xf numFmtId="170" fontId="5" fillId="4" borderId="5" xfId="28" applyFont="true" applyBorder="true" applyAlignment="true" applyProtection="true">
      <alignment horizontal="center" vertical="bottom" textRotation="0" wrapText="true" indent="0" shrinkToFit="false"/>
      <protection locked="false" hidden="false"/>
    </xf>
    <xf numFmtId="171" fontId="5" fillId="4" borderId="5" xfId="28" applyFont="true" applyBorder="true" applyAlignment="true" applyProtection="true">
      <alignment horizontal="center" vertical="bottom" textRotation="0" wrapText="true" indent="0" shrinkToFit="false"/>
      <protection locked="false" hidden="false"/>
    </xf>
    <xf numFmtId="172" fontId="7" fillId="6" borderId="5" xfId="28" applyFont="true" applyBorder="true" applyAlignment="true" applyProtection="true">
      <alignment horizontal="center" vertical="center" textRotation="0" wrapText="true" indent="0" shrinkToFit="false"/>
      <protection locked="true" hidden="true"/>
    </xf>
    <xf numFmtId="165" fontId="7" fillId="6" borderId="5" xfId="28" applyFont="true" applyBorder="true" applyAlignment="true" applyProtection="true">
      <alignment horizontal="center" vertical="center" textRotation="0" wrapText="true" indent="0" shrinkToFit="false"/>
      <protection locked="true" hidden="true"/>
    </xf>
    <xf numFmtId="169" fontId="5" fillId="6" borderId="5" xfId="28" applyFont="true" applyBorder="true" applyAlignment="true" applyProtection="true">
      <alignment horizontal="center" vertical="bottom" textRotation="0" wrapText="true" indent="0" shrinkToFit="false"/>
      <protection locked="true" hidden="true"/>
    </xf>
    <xf numFmtId="173" fontId="5" fillId="6" borderId="5" xfId="28" applyFont="true" applyBorder="true" applyAlignment="true" applyProtection="true">
      <alignment horizontal="center" vertical="bottom" textRotation="0" wrapText="true" indent="0" shrinkToFit="false"/>
      <protection locked="true" hidden="true"/>
    </xf>
    <xf numFmtId="165" fontId="5" fillId="6" borderId="5" xfId="31" applyFont="true" applyBorder="true" applyAlignment="true" applyProtection="true">
      <alignment horizontal="center" vertical="center" textRotation="0" wrapText="true" indent="0" shrinkToFit="false"/>
      <protection locked="true" hidden="true"/>
    </xf>
    <xf numFmtId="164" fontId="7" fillId="0" borderId="0" xfId="28" applyFont="true" applyBorder="false" applyAlignment="true" applyProtection="true">
      <alignment horizontal="general" vertical="top" textRotation="0" wrapText="true" indent="0" shrinkToFit="false"/>
      <protection locked="false" hidden="false"/>
    </xf>
    <xf numFmtId="164" fontId="7" fillId="0" borderId="0" xfId="28" applyFont="true" applyBorder="false" applyAlignment="true" applyProtection="true">
      <alignment horizontal="center" vertical="center" textRotation="0" wrapText="true" indent="0" shrinkToFit="false"/>
      <protection locked="false" hidden="false"/>
    </xf>
    <xf numFmtId="164" fontId="20" fillId="0" borderId="0" xfId="28" applyFont="true" applyBorder="true" applyAlignment="true" applyProtection="true">
      <alignment horizontal="center" vertical="top" textRotation="0" wrapText="true" indent="0" shrinkToFit="false"/>
      <protection locked="false" hidden="false"/>
    </xf>
    <xf numFmtId="164" fontId="22" fillId="0" borderId="0" xfId="28" applyFont="true" applyBorder="true" applyAlignment="true" applyProtection="true">
      <alignment horizontal="center" vertical="top" textRotation="0" wrapText="true" indent="0" shrinkToFit="false"/>
      <protection locked="false" hidden="false"/>
    </xf>
    <xf numFmtId="164" fontId="23" fillId="4" borderId="0" xfId="28" applyFont="true" applyBorder="true" applyAlignment="true" applyProtection="true">
      <alignment horizontal="center" vertical="top" textRotation="0" wrapText="false" indent="0" shrinkToFit="false"/>
      <protection locked="false" hidden="false"/>
    </xf>
    <xf numFmtId="164" fontId="24" fillId="4" borderId="0" xfId="28" applyFont="true" applyBorder="true" applyAlignment="true" applyProtection="false">
      <alignment horizontal="center" vertical="top" textRotation="0" wrapText="false" indent="0" shrinkToFit="false"/>
      <protection locked="true" hidden="false"/>
    </xf>
    <xf numFmtId="164" fontId="19" fillId="0" borderId="0" xfId="28" applyFont="true" applyBorder="false" applyAlignment="true" applyProtection="true">
      <alignment horizontal="general" vertical="bottom" textRotation="0" wrapText="false" indent="0" shrinkToFit="false"/>
      <protection locked="false" hidden="false"/>
    </xf>
    <xf numFmtId="164" fontId="12" fillId="7" borderId="5" xfId="28" applyFont="true" applyBorder="true" applyAlignment="true" applyProtection="true">
      <alignment horizontal="center" vertical="center" textRotation="0" wrapText="false" indent="0" shrinkToFit="false"/>
      <protection locked="false" hidden="false"/>
    </xf>
    <xf numFmtId="164" fontId="20" fillId="8" borderId="5" xfId="28" applyFont="true" applyBorder="true" applyAlignment="true" applyProtection="true">
      <alignment horizontal="center" vertical="center" textRotation="0" wrapText="false" indent="0" shrinkToFit="false"/>
      <protection locked="false" hidden="false"/>
    </xf>
    <xf numFmtId="164" fontId="20" fillId="4" borderId="0" xfId="28" applyFont="true" applyBorder="true" applyAlignment="true" applyProtection="true">
      <alignment horizontal="center" vertical="center" textRotation="0" wrapText="true" indent="0" shrinkToFit="false"/>
      <protection locked="false" hidden="false"/>
    </xf>
    <xf numFmtId="164" fontId="25" fillId="0" borderId="0" xfId="28" applyFont="true" applyBorder="false" applyAlignment="true" applyProtection="true">
      <alignment horizontal="general" vertical="bottom" textRotation="0" wrapText="false" indent="0" shrinkToFit="false"/>
      <protection locked="false" hidden="false"/>
    </xf>
    <xf numFmtId="169" fontId="26" fillId="4" borderId="5" xfId="28" applyFont="true" applyBorder="true" applyAlignment="true" applyProtection="true">
      <alignment horizontal="center" vertical="center" textRotation="0" wrapText="false" indent="0" shrinkToFit="false"/>
      <protection locked="true" hidden="true"/>
    </xf>
    <xf numFmtId="165" fontId="26" fillId="4" borderId="5" xfId="28" applyFont="true" applyBorder="true" applyAlignment="true" applyProtection="true">
      <alignment horizontal="center" vertical="center" textRotation="0" wrapText="false" indent="0" shrinkToFit="false"/>
      <protection locked="true" hidden="true"/>
    </xf>
    <xf numFmtId="168" fontId="26" fillId="4" borderId="5" xfId="28" applyFont="true" applyBorder="true" applyAlignment="true" applyProtection="true">
      <alignment horizontal="center" vertical="center" textRotation="0" wrapText="false" indent="0" shrinkToFit="false"/>
      <protection locked="true" hidden="true"/>
    </xf>
    <xf numFmtId="164" fontId="27" fillId="4" borderId="0" xfId="28" applyFont="true" applyBorder="true" applyAlignment="true" applyProtection="false">
      <alignment horizontal="center" vertical="top" textRotation="0" wrapText="false" indent="0" shrinkToFit="false"/>
      <protection locked="true" hidden="false"/>
    </xf>
    <xf numFmtId="164" fontId="17" fillId="0" borderId="0" xfId="28" applyFont="true" applyBorder="false" applyAlignment="true" applyProtection="true">
      <alignment horizontal="general" vertical="top" textRotation="0" wrapText="true" indent="0" shrinkToFit="false"/>
      <protection locked="false" hidden="false"/>
    </xf>
    <xf numFmtId="164" fontId="17" fillId="0" borderId="0" xfId="28" applyFont="true" applyBorder="false" applyAlignment="true" applyProtection="true">
      <alignment horizontal="center" vertical="top" textRotation="0" wrapText="true" indent="0" shrinkToFit="false"/>
      <protection locked="false" hidden="false"/>
    </xf>
    <xf numFmtId="164" fontId="6" fillId="0" borderId="11" xfId="28" applyFont="false" applyBorder="true" applyAlignment="false" applyProtection="false">
      <alignment horizontal="general" vertical="bottom" textRotation="0" wrapText="false" indent="0" shrinkToFit="false"/>
      <protection locked="true" hidden="false"/>
    </xf>
    <xf numFmtId="164" fontId="6" fillId="0" borderId="12" xfId="28" applyFont="false" applyBorder="true" applyAlignment="false" applyProtection="false">
      <alignment horizontal="general" vertical="bottom" textRotation="0" wrapText="false" indent="0" shrinkToFit="false"/>
      <protection locked="true" hidden="false"/>
    </xf>
    <xf numFmtId="164" fontId="6" fillId="0" borderId="13" xfId="28" applyFont="false" applyBorder="true" applyAlignment="false" applyProtection="false">
      <alignment horizontal="general" vertical="bottom" textRotation="0" wrapText="false" indent="0" shrinkToFit="false"/>
      <protection locked="true" hidden="false"/>
    </xf>
    <xf numFmtId="164" fontId="5" fillId="0" borderId="0" xfId="25" applyFont="false" applyBorder="false" applyAlignment="false" applyProtection="false">
      <alignment horizontal="general" vertical="bottom" textRotation="0" wrapText="false" indent="0" shrinkToFit="false"/>
      <protection locked="true" hidden="false"/>
    </xf>
    <xf numFmtId="164" fontId="18" fillId="0" borderId="0" xfId="25" applyFont="true" applyBorder="false" applyAlignment="true" applyProtection="true">
      <alignment horizontal="right" vertical="center" textRotation="0" wrapText="true" indent="0" shrinkToFit="false"/>
      <protection locked="true" hidden="false"/>
    </xf>
    <xf numFmtId="164" fontId="18" fillId="9" borderId="5" xfId="25" applyFont="true" applyBorder="true" applyAlignment="true" applyProtection="true">
      <alignment horizontal="left" vertical="center" textRotation="0" wrapText="true" indent="0" shrinkToFit="false"/>
      <protection locked="false" hidden="false"/>
    </xf>
    <xf numFmtId="164" fontId="29" fillId="5" borderId="5" xfId="25" applyFont="true" applyBorder="true" applyAlignment="true" applyProtection="false">
      <alignment horizontal="general" vertical="center" textRotation="0" wrapText="false" indent="0" shrinkToFit="false"/>
      <protection locked="true" hidden="false"/>
    </xf>
    <xf numFmtId="164" fontId="29" fillId="5" borderId="14" xfId="25" applyFont="true" applyBorder="true" applyAlignment="true" applyProtection="false">
      <alignment horizontal="general" vertical="center" textRotation="0" wrapText="false" indent="0" shrinkToFit="false"/>
      <protection locked="true" hidden="false"/>
    </xf>
    <xf numFmtId="164" fontId="29" fillId="10" borderId="5" xfId="29" applyFont="true" applyBorder="true" applyAlignment="true" applyProtection="true">
      <alignment horizontal="center" vertical="center" textRotation="0" wrapText="false" indent="0" shrinkToFit="false"/>
      <protection locked="true" hidden="false"/>
    </xf>
    <xf numFmtId="164" fontId="29" fillId="10" borderId="5" xfId="29" applyFont="true" applyBorder="true" applyAlignment="true" applyProtection="true">
      <alignment horizontal="center" vertical="center" textRotation="0" wrapText="true" indent="0" shrinkToFit="false"/>
      <protection locked="true" hidden="false"/>
    </xf>
    <xf numFmtId="164" fontId="30" fillId="0" borderId="5" xfId="29" applyFont="true" applyBorder="true" applyAlignment="true" applyProtection="true">
      <alignment horizontal="center" vertical="center" textRotation="0" wrapText="false" indent="0" shrinkToFit="false"/>
      <protection locked="true" hidden="false"/>
    </xf>
    <xf numFmtId="174" fontId="30" fillId="0" borderId="5" xfId="29" applyFont="true" applyBorder="true" applyAlignment="true" applyProtection="true">
      <alignment horizontal="center" vertical="center" textRotation="0" wrapText="false" indent="0" shrinkToFit="false"/>
      <protection locked="true" hidden="false"/>
    </xf>
    <xf numFmtId="164" fontId="30" fillId="0" borderId="5" xfId="0" applyFont="true" applyBorder="true" applyAlignment="false" applyProtection="false">
      <alignment horizontal="general" vertical="bottom" textRotation="0" wrapText="false" indent="0" shrinkToFit="false"/>
      <protection locked="true" hidden="false"/>
    </xf>
    <xf numFmtId="175" fontId="30" fillId="0" borderId="5" xfId="29" applyFont="true" applyBorder="true" applyAlignment="true" applyProtection="true">
      <alignment horizontal="center" vertical="center" textRotation="0" wrapText="false" indent="0" shrinkToFit="false"/>
      <protection locked="true" hidden="false"/>
    </xf>
    <xf numFmtId="164" fontId="30" fillId="4" borderId="5" xfId="0" applyFont="true" applyBorder="true" applyAlignment="false" applyProtection="false">
      <alignment horizontal="general" vertical="bottom" textRotation="0" wrapText="false" indent="0" shrinkToFit="false"/>
      <protection locked="true" hidden="false"/>
    </xf>
    <xf numFmtId="176" fontId="30" fillId="0" borderId="0" xfId="25" applyFont="true" applyBorder="false" applyAlignment="true" applyProtection="false">
      <alignment horizontal="general" vertical="center" textRotation="0" wrapText="true" indent="0" shrinkToFit="false"/>
      <protection locked="true" hidden="false"/>
    </xf>
    <xf numFmtId="164" fontId="30" fillId="0" borderId="0" xfId="25" applyFont="true" applyBorder="false" applyAlignment="true" applyProtection="false">
      <alignment horizontal="general" vertical="center" textRotation="0" wrapText="true" indent="0" shrinkToFit="false"/>
      <protection locked="true" hidden="false"/>
    </xf>
    <xf numFmtId="164" fontId="30" fillId="0" borderId="0" xfId="29" applyFont="true" applyBorder="true" applyAlignment="true" applyProtection="true">
      <alignment horizontal="center" vertical="center" textRotation="0" wrapText="false" indent="0" shrinkToFit="false"/>
      <protection locked="true" hidden="false"/>
    </xf>
    <xf numFmtId="164" fontId="30" fillId="0" borderId="0" xfId="0" applyFont="true" applyBorder="true" applyAlignment="false" applyProtection="false">
      <alignment horizontal="general" vertical="bottom" textRotation="0" wrapText="false" indent="0" shrinkToFit="false"/>
      <protection locked="true" hidden="false"/>
    </xf>
    <xf numFmtId="164" fontId="30" fillId="4" borderId="0" xfId="0" applyFont="true" applyBorder="true" applyAlignment="false" applyProtection="false">
      <alignment horizontal="general" vertical="bottom" textRotation="0" wrapText="false" indent="0" shrinkToFit="false"/>
      <protection locked="true" hidden="false"/>
    </xf>
    <xf numFmtId="175" fontId="30" fillId="0" borderId="0" xfId="29" applyFont="true" applyBorder="true" applyAlignment="true" applyProtection="true">
      <alignment horizontal="center" vertical="center" textRotation="0" wrapText="false" indent="0" shrinkToFit="false"/>
      <protection locked="true" hidden="false"/>
    </xf>
    <xf numFmtId="164" fontId="31" fillId="11" borderId="15" xfId="0" applyFont="true" applyBorder="true" applyAlignment="true" applyProtection="false">
      <alignment horizontal="general" vertical="bottom" textRotation="0" wrapText="true" indent="0" shrinkToFit="false"/>
      <protection locked="true" hidden="false"/>
    </xf>
    <xf numFmtId="177" fontId="0" fillId="12" borderId="15" xfId="0" applyFont="false" applyBorder="true" applyAlignment="false" applyProtection="false">
      <alignment horizontal="general" vertical="bottom" textRotation="0" wrapText="false" indent="0" shrinkToFit="false"/>
      <protection locked="true" hidden="false"/>
    </xf>
    <xf numFmtId="169" fontId="0" fillId="12" borderId="15"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7" fillId="0" borderId="0" xfId="30" applyFont="false" applyBorder="false" applyAlignment="false" applyProtection="false">
      <alignment horizontal="general" vertical="bottom" textRotation="0" wrapText="false" indent="0" shrinkToFit="false"/>
      <protection locked="true" hidden="false"/>
    </xf>
    <xf numFmtId="164" fontId="12" fillId="13" borderId="0" xfId="30" applyFont="true" applyBorder="false" applyAlignment="false" applyProtection="false">
      <alignment horizontal="general" vertical="bottom" textRotation="0" wrapText="false" indent="0" shrinkToFit="false"/>
      <protection locked="true" hidden="false"/>
    </xf>
    <xf numFmtId="164" fontId="7" fillId="0" borderId="0" xfId="3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true" applyAlignment="true" applyProtection="false">
      <alignment horizontal="right" vertical="bottom" textRotation="0" wrapText="false" indent="0" shrinkToFit="false"/>
      <protection locked="true" hidden="false"/>
    </xf>
    <xf numFmtId="164" fontId="36" fillId="14" borderId="16" xfId="0" applyFont="true" applyBorder="true" applyAlignment="true" applyProtection="false">
      <alignment horizontal="center" vertical="center" textRotation="0" wrapText="false" indent="0" shrinkToFit="false"/>
      <protection locked="true" hidden="false"/>
    </xf>
    <xf numFmtId="164" fontId="37" fillId="15" borderId="16" xfId="0" applyFont="true" applyBorder="true" applyAlignment="true" applyProtection="false">
      <alignment horizontal="center" vertical="center" textRotation="0" wrapText="true" indent="0" shrinkToFit="false"/>
      <protection locked="true" hidden="false"/>
    </xf>
    <xf numFmtId="164" fontId="37" fillId="15" borderId="16" xfId="0" applyFont="true" applyBorder="true" applyAlignment="true" applyProtection="false">
      <alignment horizontal="center" vertical="top" textRotation="0" wrapText="false" indent="0" shrinkToFit="false"/>
      <protection locked="true" hidden="false"/>
    </xf>
    <xf numFmtId="164" fontId="37" fillId="15" borderId="17" xfId="0" applyFont="true" applyBorder="true" applyAlignment="true" applyProtection="false">
      <alignment horizontal="center" vertical="center" textRotation="0" wrapText="true" indent="0" shrinkToFit="false"/>
      <protection locked="true" hidden="false"/>
    </xf>
    <xf numFmtId="164" fontId="37" fillId="16" borderId="14" xfId="0" applyFont="true" applyBorder="true" applyAlignment="true" applyProtection="false">
      <alignment horizontal="center" vertical="center" textRotation="0" wrapText="true" indent="0" shrinkToFit="false"/>
      <protection locked="true" hidden="false"/>
    </xf>
    <xf numFmtId="164" fontId="37" fillId="16" borderId="18" xfId="0" applyFont="true" applyBorder="true" applyAlignment="true" applyProtection="false">
      <alignment horizontal="center" vertical="center" textRotation="0" wrapText="true" indent="0" shrinkToFit="false"/>
      <protection locked="true" hidden="false"/>
    </xf>
    <xf numFmtId="164" fontId="0" fillId="0" borderId="19" xfId="0" applyFont="true" applyBorder="true" applyAlignment="true" applyProtection="false">
      <alignment horizontal="left" vertical="bottom" textRotation="0" wrapText="false" indent="0" shrinkToFit="false"/>
      <protection locked="true" hidden="false"/>
    </xf>
    <xf numFmtId="168" fontId="38" fillId="17" borderId="3" xfId="0" applyFont="true" applyBorder="true" applyAlignment="true" applyProtection="false">
      <alignment horizontal="center" vertical="center" textRotation="0" wrapText="false" indent="0" shrinkToFit="false"/>
      <protection locked="true" hidden="false"/>
    </xf>
    <xf numFmtId="168" fontId="38" fillId="0" borderId="5" xfId="0" applyFont="true" applyBorder="true" applyAlignment="true" applyProtection="false">
      <alignment horizontal="center" vertical="center" textRotation="0" wrapText="false" indent="0" shrinkToFit="false"/>
      <protection locked="true" hidden="false"/>
    </xf>
    <xf numFmtId="168" fontId="38" fillId="0" borderId="4" xfId="0" applyFont="true" applyBorder="true" applyAlignment="true" applyProtection="false">
      <alignment horizontal="center" vertical="center" textRotation="0" wrapText="false" indent="0" shrinkToFit="false"/>
      <protection locked="true" hidden="false"/>
    </xf>
    <xf numFmtId="164" fontId="0" fillId="0" borderId="20" xfId="0" applyFont="true" applyBorder="true" applyAlignment="true" applyProtection="false">
      <alignment horizontal="left" vertical="bottom" textRotation="0" wrapText="false" indent="0" shrinkToFit="false"/>
      <protection locked="true" hidden="false"/>
    </xf>
    <xf numFmtId="164" fontId="13" fillId="6" borderId="21" xfId="0" applyFont="true" applyBorder="true" applyAlignment="true" applyProtection="false">
      <alignment horizontal="left" vertical="bottom" textRotation="0" wrapText="false" indent="0" shrinkToFit="false"/>
      <protection locked="true" hidden="false"/>
    </xf>
    <xf numFmtId="168" fontId="39" fillId="6" borderId="22" xfId="0" applyFont="true" applyBorder="true" applyAlignment="true" applyProtection="false">
      <alignment horizontal="center" vertical="center" textRotation="0" wrapText="false" indent="0" shrinkToFit="false"/>
      <protection locked="true" hidden="false"/>
    </xf>
    <xf numFmtId="168" fontId="39" fillId="6" borderId="23" xfId="0" applyFont="true" applyBorder="true" applyAlignment="true" applyProtection="false">
      <alignment horizontal="center" vertical="center" textRotation="0" wrapText="false" indent="0" shrinkToFit="false"/>
      <protection locked="true" hidden="false"/>
    </xf>
    <xf numFmtId="168" fontId="39" fillId="6" borderId="24"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16" fillId="4"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0" fillId="0" borderId="25" xfId="22" applyFont="true" applyBorder="true" applyAlignment="false" applyProtection="false">
      <alignment horizontal="general" vertical="bottom" textRotation="0" wrapText="false" indent="0" shrinkToFit="false"/>
      <protection locked="true" hidden="false"/>
    </xf>
    <xf numFmtId="164" fontId="0" fillId="0" borderId="26" xfId="20" applyFont="true" applyBorder="true" applyAlignment="false" applyProtection="false">
      <alignment horizontal="general" vertical="bottom" textRotation="0" wrapText="false" indent="0" shrinkToFit="false"/>
      <protection locked="true" hidden="false"/>
    </xf>
    <xf numFmtId="164" fontId="0" fillId="0" borderId="27" xfId="22" applyFont="false" applyBorder="true" applyAlignment="false" applyProtection="false">
      <alignment horizontal="general" vertical="bottom" textRotation="0" wrapText="false" indent="0" shrinkToFit="false"/>
      <protection locked="true" hidden="false"/>
    </xf>
    <xf numFmtId="164" fontId="0" fillId="0" borderId="28" xfId="22" applyFont="false" applyBorder="true" applyAlignment="false" applyProtection="false">
      <alignment horizontal="general" vertical="bottom" textRotation="0" wrapText="false" indent="0" shrinkToFit="false"/>
      <protection locked="true" hidden="false"/>
    </xf>
    <xf numFmtId="164" fontId="0" fillId="0" borderId="3" xfId="20" applyFont="true" applyBorder="true" applyAlignment="false" applyProtection="false">
      <alignment horizontal="general" vertical="bottom" textRotation="0" wrapText="false" indent="0" shrinkToFit="false"/>
      <protection locked="true" hidden="false"/>
    </xf>
    <xf numFmtId="164" fontId="0" fillId="0" borderId="29" xfId="21" applyFont="true" applyBorder="true" applyAlignment="false" applyProtection="false">
      <alignment horizontal="left" vertical="bottom" textRotation="0" wrapText="false" indent="0" shrinkToFit="false"/>
      <protection locked="true" hidden="false"/>
    </xf>
    <xf numFmtId="164" fontId="0" fillId="0" borderId="30" xfId="21" applyFont="true" applyBorder="true" applyAlignment="false" applyProtection="false">
      <alignment horizontal="left" vertical="bottom" textRotation="0" wrapText="false" indent="0" shrinkToFit="false"/>
      <protection locked="true" hidden="false"/>
    </xf>
    <xf numFmtId="164" fontId="10" fillId="0" borderId="4" xfId="37" applyFont="true" applyBorder="true" applyAlignment="false" applyProtection="false">
      <alignment horizontal="left" vertical="bottom" textRotation="0" wrapText="false" indent="0" shrinkToFit="false"/>
      <protection locked="true" hidden="false"/>
    </xf>
    <xf numFmtId="164" fontId="0" fillId="0" borderId="31" xfId="21" applyFont="false" applyBorder="true" applyAlignment="false" applyProtection="false">
      <alignment horizontal="left" vertical="bottom" textRotation="0" wrapText="false" indent="0" shrinkToFit="false"/>
      <protection locked="true" hidden="false"/>
    </xf>
    <xf numFmtId="164" fontId="0" fillId="0" borderId="32" xfId="39" applyFont="false" applyBorder="true" applyAlignment="false" applyProtection="false">
      <alignment horizontal="general" vertical="bottom" textRotation="0" wrapText="false" indent="0" shrinkToFit="false"/>
      <protection locked="true" hidden="false"/>
    </xf>
    <xf numFmtId="164" fontId="0" fillId="0" borderId="33" xfId="39" applyFont="false" applyBorder="true" applyAlignment="false" applyProtection="false">
      <alignment horizontal="general" vertical="bottom" textRotation="0" wrapText="false" indent="0" shrinkToFit="false"/>
      <protection locked="true" hidden="false"/>
    </xf>
    <xf numFmtId="164" fontId="0" fillId="0" borderId="34" xfId="39" applyFont="false" applyBorder="true" applyAlignment="false" applyProtection="false">
      <alignment horizontal="general" vertical="bottom" textRotation="0" wrapText="false" indent="0" shrinkToFit="false"/>
      <protection locked="true" hidden="false"/>
    </xf>
    <xf numFmtId="164" fontId="10" fillId="0" borderId="35" xfId="34" applyFont="false" applyBorder="true" applyAlignment="false" applyProtection="false">
      <alignment horizontal="general" vertical="bottom" textRotation="0" wrapText="false" indent="0" shrinkToFit="false"/>
      <protection locked="true" hidden="false"/>
    </xf>
    <xf numFmtId="164" fontId="0" fillId="0" borderId="36" xfId="21" applyFont="false" applyBorder="true" applyAlignment="false" applyProtection="false">
      <alignment horizontal="left" vertical="bottom" textRotation="0" wrapText="false" indent="0" shrinkToFit="false"/>
      <protection locked="true" hidden="false"/>
    </xf>
    <xf numFmtId="164" fontId="0" fillId="0" borderId="37" xfId="39" applyFont="false" applyBorder="true" applyAlignment="false" applyProtection="false">
      <alignment horizontal="general" vertical="bottom" textRotation="0" wrapText="false" indent="0" shrinkToFit="false"/>
      <protection locked="true" hidden="false"/>
    </xf>
    <xf numFmtId="164" fontId="0" fillId="0" borderId="0" xfId="39" applyFont="false" applyBorder="false" applyAlignment="false" applyProtection="false">
      <alignment horizontal="general" vertical="bottom" textRotation="0" wrapText="false" indent="0" shrinkToFit="false"/>
      <protection locked="true" hidden="false"/>
    </xf>
    <xf numFmtId="164" fontId="0" fillId="0" borderId="38" xfId="39" applyFont="false" applyBorder="true" applyAlignment="false" applyProtection="false">
      <alignment horizontal="general" vertical="bottom" textRotation="0" wrapText="false" indent="0" shrinkToFit="false"/>
      <protection locked="true" hidden="false"/>
    </xf>
    <xf numFmtId="164" fontId="10" fillId="0" borderId="39" xfId="34" applyFont="false" applyBorder="true" applyAlignment="false" applyProtection="false">
      <alignment horizontal="general" vertical="bottom" textRotation="0" wrapText="false" indent="0" shrinkToFit="false"/>
      <protection locked="true" hidden="false"/>
    </xf>
    <xf numFmtId="164" fontId="0" fillId="0" borderId="29" xfId="39" applyFont="false" applyBorder="true" applyAlignment="false" applyProtection="false">
      <alignment horizontal="general" vertical="bottom" textRotation="0" wrapText="false" indent="0" shrinkToFit="false"/>
      <protection locked="true" hidden="false"/>
    </xf>
    <xf numFmtId="164" fontId="0" fillId="0" borderId="30" xfId="39" applyFont="false" applyBorder="true" applyAlignment="false" applyProtection="false">
      <alignment horizontal="general" vertical="bottom" textRotation="0" wrapText="false" indent="0" shrinkToFit="false"/>
      <protection locked="true" hidden="false"/>
    </xf>
    <xf numFmtId="164" fontId="0" fillId="0" borderId="40" xfId="39" applyFont="false" applyBorder="true" applyAlignment="false" applyProtection="false">
      <alignment horizontal="general" vertical="bottom" textRotation="0" wrapText="false" indent="0" shrinkToFit="false"/>
      <protection locked="true" hidden="false"/>
    </xf>
    <xf numFmtId="164" fontId="10" fillId="0" borderId="18" xfId="34" applyFont="false" applyBorder="true" applyAlignment="false" applyProtection="false">
      <alignment horizontal="general" vertical="bottom" textRotation="0" wrapText="false" indent="0" shrinkToFit="false"/>
      <protection locked="true" hidden="false"/>
    </xf>
    <xf numFmtId="164" fontId="10" fillId="0" borderId="22" xfId="37" applyFont="true" applyBorder="true" applyAlignment="false" applyProtection="false">
      <alignment horizontal="left" vertical="bottom" textRotation="0" wrapText="false" indent="0" shrinkToFit="false"/>
      <protection locked="true" hidden="false"/>
    </xf>
    <xf numFmtId="164" fontId="10" fillId="0" borderId="41" xfId="34" applyFont="false" applyBorder="true" applyAlignment="false" applyProtection="false">
      <alignment horizontal="general" vertical="bottom" textRotation="0" wrapText="false" indent="0" shrinkToFit="false"/>
      <protection locked="true" hidden="false"/>
    </xf>
    <xf numFmtId="164" fontId="10" fillId="0" borderId="42" xfId="34" applyFont="false" applyBorder="true" applyAlignment="false" applyProtection="false">
      <alignment horizontal="general" vertical="bottom" textRotation="0" wrapText="false" indent="0" shrinkToFit="false"/>
      <protection locked="true" hidden="false"/>
    </xf>
    <xf numFmtId="164" fontId="10" fillId="0" borderId="43" xfId="34" applyFont="false" applyBorder="true" applyAlignment="false" applyProtection="false">
      <alignment horizontal="general" vertical="bottom" textRotation="0" wrapText="false" indent="0" shrinkToFit="false"/>
      <protection locked="true" hidden="false"/>
    </xf>
    <xf numFmtId="164" fontId="10" fillId="0" borderId="24" xfId="34" applyFont="false" applyBorder="true" applyAlignment="false" applyProtection="false">
      <alignment horizontal="general" vertical="bottom" textRotation="0" wrapText="false" indent="0" shrinkToFit="false"/>
      <protection locked="true" hidden="false"/>
    </xf>
    <xf numFmtId="177" fontId="0" fillId="0" borderId="0" xfId="0" applyFont="false" applyBorder="false" applyAlignment="false" applyProtection="false">
      <alignment horizontal="general" vertical="bottom" textRotation="0" wrapText="false" indent="0" shrinkToFit="false"/>
      <protection locked="true" hidden="false"/>
    </xf>
  </cellXfs>
  <cellStyles count="26">
    <cellStyle name="Normal" xfId="0" builtinId="0"/>
    <cellStyle name="Comma" xfId="15" builtinId="3"/>
    <cellStyle name="Comma [0]" xfId="16" builtinId="6"/>
    <cellStyle name="Currency" xfId="17" builtinId="4"/>
    <cellStyle name="Currency [0]" xfId="18" builtinId="7"/>
    <cellStyle name="Percent" xfId="19" builtinId="5"/>
    <cellStyle name="Campo de la tabla dinámica" xfId="20"/>
    <cellStyle name="Categoría de la tabla dinámica" xfId="21"/>
    <cellStyle name="Esquina de la tabla dinámica" xfId="22"/>
    <cellStyle name="Normal 2" xfId="23"/>
    <cellStyle name="Normal 2 2" xfId="24"/>
    <cellStyle name="Normal 3" xfId="25"/>
    <cellStyle name="Normal 3 2" xfId="26"/>
    <cellStyle name="Normal 3 2 2" xfId="27"/>
    <cellStyle name="Normal 4" xfId="28"/>
    <cellStyle name="Normal 5" xfId="29"/>
    <cellStyle name="Normal 6" xfId="30"/>
    <cellStyle name="Percent 2" xfId="31"/>
    <cellStyle name="Result" xfId="32"/>
    <cellStyle name="Resultado" xfId="33"/>
    <cellStyle name="Resultado de la tabla dinámica" xfId="34"/>
    <cellStyle name="Resultado2" xfId="35"/>
    <cellStyle name="Título" xfId="36"/>
    <cellStyle name="Título de la tabla dinámica" xfId="37"/>
    <cellStyle name="Título1" xfId="38"/>
    <cellStyle name="Valor de la tabla dinámica" xfId="39"/>
  </cellStyles>
  <dxfs count="7">
    <dxf>
      <font>
        <name val="Arial"/>
        <charset val="1"/>
        <family val="0"/>
      </font>
      <fill>
        <patternFill>
          <bgColor rgb="FFB4C7E7"/>
        </patternFill>
      </fill>
    </dxf>
    <dxf>
      <font>
        <name val="Arial"/>
        <charset val="1"/>
        <family val="0"/>
      </font>
      <fill>
        <patternFill>
          <bgColor rgb="FFFFFF00"/>
        </patternFill>
      </fill>
    </dxf>
    <dxf>
      <font>
        <name val="Arial"/>
        <charset val="1"/>
        <family val="0"/>
      </font>
      <fill>
        <patternFill>
          <bgColor rgb="FF7C7C7C"/>
        </patternFill>
      </fill>
    </dxf>
    <dxf>
      <font>
        <name val="Arial"/>
        <charset val="1"/>
        <family val="0"/>
      </font>
      <fill>
        <patternFill>
          <bgColor rgb="FFFFC000"/>
        </patternFill>
      </fill>
    </dxf>
    <dxf>
      <font>
        <name val="Arial"/>
        <charset val="1"/>
        <family val="0"/>
      </font>
      <fill>
        <patternFill>
          <bgColor rgb="FFFF0000"/>
        </patternFill>
      </fill>
    </dxf>
    <dxf>
      <font>
        <name val="Arial"/>
        <charset val="1"/>
        <family val="0"/>
      </font>
      <fill>
        <patternFill>
          <bgColor rgb="FF00B050"/>
        </patternFill>
      </fill>
    </dxf>
    <dxf>
      <font>
        <name val="Arial"/>
        <charset val="1"/>
        <family val="0"/>
      </font>
      <fill>
        <patternFill>
          <bgColor rgb="FFB4C7E7"/>
        </patternFill>
      </fill>
    </dxf>
  </dxfs>
  <colors>
    <indexedColors>
      <rgbColor rgb="FF000000"/>
      <rgbColor rgb="FFFFFFFF"/>
      <rgbColor rgb="FFFF0000"/>
      <rgbColor rgb="FF80B761"/>
      <rgbColor rgb="FF0000FF"/>
      <rgbColor rgb="FFFFFF00"/>
      <rgbColor rgb="FFFF00FF"/>
      <rgbColor rgb="FFAEAEAE"/>
      <rgbColor rgb="FF800000"/>
      <rgbColor rgb="FF426A27"/>
      <rgbColor rgb="FF000080"/>
      <rgbColor rgb="FF5F7B53"/>
      <rgbColor rgb="FF800080"/>
      <rgbColor rgb="FF004569"/>
      <rgbColor rgb="FFC0C0C0"/>
      <rgbColor rgb="FF808080"/>
      <rgbColor rgb="FF71A6DA"/>
      <rgbColor rgb="FF595959"/>
      <rgbColor rgb="FFFFFFCC"/>
      <rgbColor rgb="FFDAE3F3"/>
      <rgbColor rgb="FF660066"/>
      <rgbColor rgb="FFF08C56"/>
      <rgbColor rgb="FF1F4E79"/>
      <rgbColor rgb="FFCCCCFF"/>
      <rgbColor rgb="FF000080"/>
      <rgbColor rgb="FFFF00FF"/>
      <rgbColor rgb="FFFFBF00"/>
      <rgbColor rgb="FFD0CECE"/>
      <rgbColor rgb="FF800080"/>
      <rgbColor rgb="FF800000"/>
      <rgbColor rgb="FF6082CA"/>
      <rgbColor rgb="FF0000FF"/>
      <rgbColor rgb="FF5B9BD5"/>
      <rgbColor rgb="FFEEEEEE"/>
      <rgbColor rgb="FFE7E6E6"/>
      <rgbColor rgb="FFD9D9D9"/>
      <rgbColor rgb="FFB4C7E7"/>
      <rgbColor rgb="FFBFBFBF"/>
      <rgbColor rgb="FFADB9CA"/>
      <rgbColor rgb="FFFFC54B"/>
      <rgbColor rgb="FF3D6FC9"/>
      <rgbColor rgb="FF549ADA"/>
      <rgbColor rgb="FF6FB142"/>
      <rgbColor rgb="FFFFC000"/>
      <rgbColor rgb="FFED7D31"/>
      <rgbColor rgb="FFF57A27"/>
      <rgbColor rgb="FF506088"/>
      <rgbColor rgb="FF8B8B8B"/>
      <rgbColor rgb="FF003366"/>
      <rgbColor rgb="FF00B050"/>
      <rgbColor rgb="FF16365C"/>
      <rgbColor rgb="FF333F50"/>
      <rgbColor rgb="FFA4A4A4"/>
      <rgbColor rgb="FF7C7C7C"/>
      <rgbColor rgb="FF21427C"/>
      <rgbColor rgb="FF3B3838"/>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Relationship Id="rId11" Type="http://schemas.openxmlformats.org/officeDocument/2006/relationships/pivotCacheDefinition" Target="pivotCache/pivotCacheDefinition1.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ineChart>
        <c:grouping val="standard"/>
        <c:varyColors val="0"/>
        <c:ser>
          <c:idx val="0"/>
          <c:order val="0"/>
          <c:tx>
            <c:strRef>
              <c:f>'Planeado vs Actual'!$D$32</c:f>
              <c:strCache>
                <c:ptCount val="1"/>
                <c:pt idx="0">
                  <c:v>Acumulado Planeado</c:v>
                </c:pt>
              </c:strCache>
            </c:strRef>
          </c:tx>
          <c:spPr>
            <a:solidFill>
              <a:srgbClr val="ed7d31"/>
            </a:solidFill>
            <a:ln w="28440">
              <a:solidFill>
                <a:srgbClr val="ed7d31"/>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'Planeado vs Actual'!$B$33:$B$112</c:f>
              <c:strCache>
                <c:ptCount val="80"/>
                <c:pt idx="0">
                  <c:v>30/12/99</c:v>
                </c:pt>
                <c:pt idx="1">
                  <c:v>31/12/99</c:v>
                </c:pt>
                <c:pt idx="2">
                  <c:v>01/01/00</c:v>
                </c:pt>
                <c:pt idx="3">
                  <c:v>02/01/00</c:v>
                </c:pt>
                <c:pt idx="4">
                  <c:v>03/01/00</c:v>
                </c:pt>
                <c:pt idx="5">
                  <c:v>04/01/00</c:v>
                </c:pt>
                <c:pt idx="6">
                  <c:v>05/01/00</c:v>
                </c:pt>
                <c:pt idx="7">
                  <c:v>06/01/00</c:v>
                </c:pt>
                <c:pt idx="8">
                  <c:v>07/01/00</c:v>
                </c:pt>
                <c:pt idx="9">
                  <c:v>08/01/00</c:v>
                </c:pt>
                <c:pt idx="10">
                  <c:v>09/01/00</c:v>
                </c:pt>
                <c:pt idx="11">
                  <c:v>10/01/00</c:v>
                </c:pt>
                <c:pt idx="12">
                  <c:v>11/01/00</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strCache>
            </c:strRef>
          </c:cat>
          <c:val>
            <c:numRef>
              <c:f>'Planeado vs Actual'!$D$33:$D$112</c:f>
              <c:numCache>
                <c:formatCode>General</c:formatCode>
                <c:ptCount val="80"/>
                <c:pt idx="0">
                  <c:v>0</c:v>
                </c:pt>
                <c:pt idx="1">
                  <c:v>0</c:v>
                </c:pt>
                <c:pt idx="2">
                  <c:v>0</c:v>
                </c:pt>
                <c:pt idx="3">
                  <c:v>0</c:v>
                </c:pt>
                <c:pt idx="4">
                  <c:v>0</c:v>
                </c:pt>
                <c:pt idx="5">
                  <c:v>0</c:v>
                </c:pt>
                <c:pt idx="6">
                  <c:v>0</c:v>
                </c:pt>
                <c:pt idx="7">
                  <c:v>0</c:v>
                </c:pt>
                <c:pt idx="8">
                  <c:v>0</c:v>
                </c:pt>
                <c:pt idx="9">
                  <c:v>0</c:v>
                </c:pt>
                <c:pt idx="10">
                  <c:v>0</c:v>
                </c:pt>
                <c:pt idx="11">
                  <c:v>0</c:v>
                </c:pt>
                <c:pt idx="12">
                  <c:v>0</c:v>
                </c:pt>
              </c:numCache>
            </c:numRef>
          </c:val>
          <c:smooth val="0"/>
        </c:ser>
        <c:ser>
          <c:idx val="1"/>
          <c:order val="1"/>
          <c:tx>
            <c:strRef>
              <c:f>'Planeado vs Actual'!$F$32</c:f>
              <c:strCache>
                <c:ptCount val="1"/>
                <c:pt idx="0">
                  <c:v>Acumulado Ejecutado</c:v>
                </c:pt>
              </c:strCache>
            </c:strRef>
          </c:tx>
          <c:spPr>
            <a:solidFill>
              <a:srgbClr val="ffc000"/>
            </a:solidFill>
            <a:ln w="28440">
              <a:solidFill>
                <a:srgbClr val="ffc000"/>
              </a:solidFill>
              <a:round/>
            </a:ln>
          </c:spPr>
          <c:marker>
            <c:symbol val="none"/>
          </c:marker>
          <c:dLbls>
            <c:txPr>
              <a:bodyPr wrap="non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cat>
            <c:strRef>
              <c:f>'Planeado vs Actual'!$B$33:$B$112</c:f>
              <c:strCache>
                <c:ptCount val="80"/>
                <c:pt idx="0">
                  <c:v>30/12/99</c:v>
                </c:pt>
                <c:pt idx="1">
                  <c:v>31/12/99</c:v>
                </c:pt>
                <c:pt idx="2">
                  <c:v>01/01/00</c:v>
                </c:pt>
                <c:pt idx="3">
                  <c:v>02/01/00</c:v>
                </c:pt>
                <c:pt idx="4">
                  <c:v>03/01/00</c:v>
                </c:pt>
                <c:pt idx="5">
                  <c:v>04/01/00</c:v>
                </c:pt>
                <c:pt idx="6">
                  <c:v>05/01/00</c:v>
                </c:pt>
                <c:pt idx="7">
                  <c:v>06/01/00</c:v>
                </c:pt>
                <c:pt idx="8">
                  <c:v>07/01/00</c:v>
                </c:pt>
                <c:pt idx="9">
                  <c:v>08/01/00</c:v>
                </c:pt>
                <c:pt idx="10">
                  <c:v>09/01/00</c:v>
                </c:pt>
                <c:pt idx="11">
                  <c:v>10/01/00</c:v>
                </c:pt>
                <c:pt idx="12">
                  <c:v>11/01/00</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strCache>
            </c:strRef>
          </c:cat>
          <c:val>
            <c:numRef>
              <c:f>'Planeado vs Actual'!$F$33:$F$112</c:f>
              <c:numCache>
                <c:formatCode>General</c:formatCode>
                <c:ptCount val="80"/>
                <c:pt idx="0">
                  <c:v>0</c:v>
                </c:pt>
                <c:pt idx="1">
                  <c:v>0</c:v>
                </c:pt>
                <c:pt idx="2">
                  <c:v>0</c:v>
                </c:pt>
                <c:pt idx="3">
                  <c:v>0</c:v>
                </c:pt>
                <c:pt idx="4">
                  <c:v>0</c:v>
                </c:pt>
                <c:pt idx="5">
                  <c:v>0</c:v>
                </c:pt>
                <c:pt idx="6">
                  <c:v>0</c:v>
                </c:pt>
                <c:pt idx="7">
                  <c:v>0</c:v>
                </c:pt>
                <c:pt idx="8">
                  <c:v>0</c:v>
                </c:pt>
                <c:pt idx="9">
                  <c:v>0</c:v>
                </c:pt>
                <c:pt idx="10">
                  <c:v>0</c:v>
                </c:pt>
                <c:pt idx="11">
                  <c:v>0</c:v>
                </c:pt>
                <c:pt idx="12">
                  <c:v>0</c:v>
                </c:pt>
              </c:numCache>
            </c:numRef>
          </c:val>
          <c:smooth val="0"/>
        </c:ser>
        <c:hiLowLines>
          <c:spPr>
            <a:ln w="0">
              <a:noFill/>
            </a:ln>
          </c:spPr>
        </c:hiLowLines>
        <c:marker val="0"/>
        <c:axId val="53526599"/>
        <c:axId val="64125003"/>
      </c:lineChart>
      <c:catAx>
        <c:axId val="53526599"/>
        <c:scaling>
          <c:orientation val="minMax"/>
        </c:scaling>
        <c:delete val="0"/>
        <c:axPos val="b"/>
        <c:numFmt formatCode="dd/mm/yy"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64125003"/>
        <c:crosses val="autoZero"/>
        <c:auto val="1"/>
        <c:lblAlgn val="ctr"/>
        <c:lblOffset val="100"/>
        <c:noMultiLvlLbl val="0"/>
      </c:catAx>
      <c:valAx>
        <c:axId val="64125003"/>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3526599"/>
        <c:crosses val="autoZero"/>
        <c:crossBetween val="midCat"/>
      </c:valAx>
      <c:spPr>
        <a:noFill/>
        <a:ln w="0">
          <a:noFill/>
        </a:ln>
      </c:spPr>
    </c:plotArea>
    <c:legend>
      <c:legendPos val="r"/>
      <c:overlay val="0"/>
      <c:spPr>
        <a:solidFill>
          <a:srgbClr val="d9d9d9"/>
        </a:solidFill>
        <a:ln w="0">
          <a:solidFill>
            <a:srgbClr val="000000"/>
          </a:solidFill>
        </a:ln>
      </c:spPr>
      <c:txPr>
        <a:bodyPr/>
        <a:lstStyle/>
        <a:p>
          <a:pPr>
            <a:defRPr b="0" sz="1000" spc="-1" strike="noStrike">
              <a:latin typeface="Arial"/>
            </a:defRPr>
          </a:pPr>
        </a:p>
      </c:txPr>
    </c:legend>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defRPr>
            </a:pPr>
            <a:r>
              <a:rPr b="1" sz="1800" spc="-1" strike="noStrike">
                <a:solidFill>
                  <a:srgbClr val="000000"/>
                </a:solidFill>
                <a:latin typeface="Calibri"/>
              </a:rPr>
              <a:t>Estado de Ejecución Total</a:t>
            </a:r>
          </a:p>
        </c:rich>
      </c:tx>
      <c:layout>
        <c:manualLayout>
          <c:xMode val="edge"/>
          <c:yMode val="edge"/>
          <c:x val="0.237011623021986"/>
          <c:y val="0.0269633507853403"/>
        </c:manualLayout>
      </c:layout>
      <c:overlay val="0"/>
      <c:spPr>
        <a:noFill/>
        <a:ln w="0">
          <a:noFill/>
        </a:ln>
      </c:spPr>
    </c:title>
    <c:autoTitleDeleted val="0"/>
    <c:plotArea>
      <c:pieChart>
        <c:varyColors val="1"/>
        <c:ser>
          <c:idx val="0"/>
          <c:order val="0"/>
          <c:spPr>
            <a:solidFill>
              <a:srgbClr val="5b9bd5"/>
            </a:solidFill>
            <a:ln w="0">
              <a:noFill/>
            </a:ln>
          </c:spPr>
          <c:explosion val="0"/>
          <c:dPt>
            <c:idx val="0"/>
            <c:spPr>
              <a:gradFill>
                <a:gsLst>
                  <a:gs pos="0">
                    <a:srgbClr val="71a6da"/>
                  </a:gs>
                  <a:gs pos="100000">
                    <a:srgbClr val="549ada"/>
                  </a:gs>
                </a:gsLst>
                <a:lin ang="5400000"/>
              </a:gradFill>
              <a:ln w="0">
                <a:noFill/>
              </a:ln>
            </c:spPr>
          </c:dPt>
          <c:dPt>
            <c:idx val="1"/>
            <c:spPr>
              <a:gradFill>
                <a:gsLst>
                  <a:gs pos="0">
                    <a:srgbClr val="f08c56"/>
                  </a:gs>
                  <a:gs pos="100000">
                    <a:srgbClr val="f57a27"/>
                  </a:gs>
                </a:gsLst>
                <a:lin ang="5400000"/>
              </a:gradFill>
              <a:ln w="0">
                <a:noFill/>
              </a:ln>
            </c:spPr>
          </c:dPt>
          <c:dPt>
            <c:idx val="2"/>
            <c:spPr>
              <a:gradFill>
                <a:gsLst>
                  <a:gs pos="0">
                    <a:srgbClr val="aeaeae"/>
                  </a:gs>
                  <a:gs pos="100000">
                    <a:srgbClr val="a4a4a4"/>
                  </a:gs>
                </a:gsLst>
                <a:lin ang="5400000"/>
              </a:gradFill>
              <a:ln w="0">
                <a:noFill/>
              </a:ln>
            </c:spPr>
          </c:dPt>
          <c:dPt>
            <c:idx val="3"/>
            <c:spPr>
              <a:gradFill>
                <a:gsLst>
                  <a:gs pos="0">
                    <a:srgbClr val="ffc54b"/>
                  </a:gs>
                  <a:gs pos="100000">
                    <a:srgbClr val="ffbf00"/>
                  </a:gs>
                </a:gsLst>
                <a:lin ang="5400000"/>
              </a:gradFill>
              <a:ln w="0">
                <a:noFill/>
              </a:ln>
            </c:spPr>
          </c:dPt>
          <c:dPt>
            <c:idx val="4"/>
            <c:spPr>
              <a:gradFill>
                <a:gsLst>
                  <a:gs pos="0">
                    <a:srgbClr val="6082ca"/>
                  </a:gs>
                  <a:gs pos="100000">
                    <a:srgbClr val="3d6fc9"/>
                  </a:gs>
                </a:gsLst>
                <a:lin ang="5400000"/>
              </a:gradFill>
              <a:ln w="0">
                <a:noFill/>
              </a:ln>
            </c:spPr>
          </c:dPt>
          <c:dLbls>
            <c:dLbl>
              <c:idx val="0"/>
              <c:txPr>
                <a:bodyPr wrap="none"/>
                <a:lstStyle/>
                <a:p>
                  <a:pPr>
                    <a:defRPr b="0" sz="1000" spc="-1" strike="noStrike">
                      <a:solidFill>
                        <a:srgbClr val="000000"/>
                      </a:solidFill>
                      <a:latin typeface="Calibri"/>
                    </a:defRPr>
                  </a:pPr>
                </a:p>
              </c:txPr>
              <c:dLblPos val="bestFit"/>
              <c:showLegendKey val="0"/>
              <c:showVal val="0"/>
              <c:showCatName val="1"/>
              <c:showSerName val="0"/>
              <c:showPercent val="1"/>
              <c:separator>; </c:separator>
            </c:dLbl>
            <c:dLbl>
              <c:idx val="1"/>
              <c:txPr>
                <a:bodyPr wrap="none"/>
                <a:lstStyle/>
                <a:p>
                  <a:pPr>
                    <a:defRPr b="0" sz="1000" spc="-1" strike="noStrike">
                      <a:solidFill>
                        <a:srgbClr val="000000"/>
                      </a:solidFill>
                      <a:latin typeface="Calibri"/>
                    </a:defRPr>
                  </a:pPr>
                </a:p>
              </c:txPr>
              <c:dLblPos val="bestFit"/>
              <c:showLegendKey val="0"/>
              <c:showVal val="0"/>
              <c:showCatName val="1"/>
              <c:showSerName val="0"/>
              <c:showPercent val="1"/>
              <c:separator>; </c:separator>
            </c:dLbl>
            <c:dLbl>
              <c:idx val="2"/>
              <c:txPr>
                <a:bodyPr wrap="none"/>
                <a:lstStyle/>
                <a:p>
                  <a:pPr>
                    <a:defRPr b="0" sz="1000" spc="-1" strike="noStrike">
                      <a:solidFill>
                        <a:srgbClr val="000000"/>
                      </a:solidFill>
                      <a:latin typeface="Calibri"/>
                    </a:defRPr>
                  </a:pPr>
                </a:p>
              </c:txPr>
              <c:dLblPos val="bestFit"/>
              <c:showLegendKey val="0"/>
              <c:showVal val="0"/>
              <c:showCatName val="1"/>
              <c:showSerName val="0"/>
              <c:showPercent val="1"/>
              <c:separator>; </c:separator>
            </c:dLbl>
            <c:dLbl>
              <c:idx val="3"/>
              <c:txPr>
                <a:bodyPr wrap="none"/>
                <a:lstStyle/>
                <a:p>
                  <a:pPr>
                    <a:defRPr b="0" sz="1000" spc="-1" strike="noStrike">
                      <a:solidFill>
                        <a:srgbClr val="000000"/>
                      </a:solidFill>
                      <a:latin typeface="Calibri"/>
                    </a:defRPr>
                  </a:pPr>
                </a:p>
              </c:txPr>
              <c:dLblPos val="bestFit"/>
              <c:showLegendKey val="0"/>
              <c:showVal val="0"/>
              <c:showCatName val="1"/>
              <c:showSerName val="0"/>
              <c:showPercent val="1"/>
              <c:separator>; </c:separator>
            </c:dLbl>
            <c:dLbl>
              <c:idx val="4"/>
              <c:txPr>
                <a:bodyPr wrap="none"/>
                <a:lstStyle/>
                <a:p>
                  <a:pPr>
                    <a:defRPr b="0" sz="1000" spc="-1" strike="noStrike">
                      <a:solidFill>
                        <a:srgbClr val="000000"/>
                      </a:solidFill>
                      <a:latin typeface="Calibri"/>
                    </a:defRPr>
                  </a:pPr>
                </a:p>
              </c:txPr>
              <c:dLblPos val="bestFit"/>
              <c:showLegendKey val="0"/>
              <c:showVal val="0"/>
              <c:showCatName val="1"/>
              <c:showSerName val="0"/>
              <c:showPercent val="1"/>
              <c:separator>; </c:separator>
            </c:dLbl>
            <c:txPr>
              <a:bodyPr wrap="none"/>
              <a:lstStyle/>
              <a:p>
                <a:pPr>
                  <a:defRPr b="0" sz="1000" spc="-1" strike="noStrike">
                    <a:solidFill>
                      <a:srgbClr val="000000"/>
                    </a:solidFill>
                    <a:latin typeface="Calibri"/>
                  </a:defRPr>
                </a:pPr>
              </a:p>
            </c:txPr>
            <c:dLblPos val="bestFit"/>
            <c:showLegendKey val="0"/>
            <c:showVal val="0"/>
            <c:showCatName val="1"/>
            <c:showSerName val="0"/>
            <c:showPercent val="1"/>
            <c:separator>; </c:separator>
            <c:showLeaderLines val="0"/>
          </c:dLbls>
          <c:cat>
            <c:strRef>
              <c:f>Resumen!$J$30:$N$30</c:f>
              <c:strCache>
                <c:ptCount val="5"/>
                <c:pt idx="0">
                  <c:v>% Pasado</c:v>
                </c:pt>
                <c:pt idx="1">
                  <c:v>% Fallado</c:v>
                </c:pt>
                <c:pt idx="2">
                  <c:v>%Bloqueado</c:v>
                </c:pt>
                <c:pt idx="3">
                  <c:v>%Invalido</c:v>
                </c:pt>
                <c:pt idx="4">
                  <c:v>%No Ejecutado</c:v>
                </c:pt>
              </c:strCache>
            </c:strRef>
          </c:cat>
          <c:val>
            <c:numRef>
              <c:f>Resumen!$J$31:$N$31</c:f>
              <c:numCache>
                <c:formatCode>General</c:formatCode>
                <c:ptCount val="5"/>
              </c:numCache>
            </c:numRef>
          </c:val>
        </c:ser>
        <c:firstSliceAng val="0"/>
      </c:pieChart>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6480">
      <a:solidFill>
        <a:srgbClr val="8b8b8b"/>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defRPr>
            </a:pPr>
            <a:r>
              <a:rPr b="1" sz="1800" spc="-1" strike="noStrike">
                <a:solidFill>
                  <a:srgbClr val="000000"/>
                </a:solidFill>
                <a:latin typeface="Calibri"/>
              </a:rPr>
              <a:t>Distribución por Prioridad Total</a:t>
            </a:r>
          </a:p>
        </c:rich>
      </c:tx>
      <c:overlay val="0"/>
      <c:spPr>
        <a:noFill/>
        <a:ln w="0">
          <a:noFill/>
        </a:ln>
      </c:spPr>
    </c:title>
    <c:autoTitleDeleted val="0"/>
    <c:plotArea>
      <c:pieChart>
        <c:varyColors val="1"/>
        <c:ser>
          <c:idx val="0"/>
          <c:order val="0"/>
          <c:spPr>
            <a:solidFill>
              <a:srgbClr val="5b9bd5"/>
            </a:solidFill>
            <a:ln w="0">
              <a:noFill/>
            </a:ln>
          </c:spPr>
          <c:explosion val="0"/>
          <c:dPt>
            <c:idx val="0"/>
            <c:spPr>
              <a:gradFill>
                <a:gsLst>
                  <a:gs pos="0">
                    <a:srgbClr val="71a6da"/>
                  </a:gs>
                  <a:gs pos="100000">
                    <a:srgbClr val="549ada"/>
                  </a:gs>
                </a:gsLst>
                <a:lin ang="5400000"/>
              </a:gradFill>
              <a:ln w="0">
                <a:noFill/>
              </a:ln>
            </c:spPr>
          </c:dPt>
          <c:dPt>
            <c:idx val="1"/>
            <c:spPr>
              <a:gradFill>
                <a:gsLst>
                  <a:gs pos="0">
                    <a:srgbClr val="aeaeae"/>
                  </a:gs>
                  <a:gs pos="100000">
                    <a:srgbClr val="a4a4a4"/>
                  </a:gs>
                </a:gsLst>
                <a:lin ang="5400000"/>
              </a:gradFill>
              <a:ln w="0">
                <a:noFill/>
              </a:ln>
            </c:spPr>
          </c:dPt>
          <c:dPt>
            <c:idx val="2"/>
            <c:spPr>
              <a:gradFill>
                <a:gsLst>
                  <a:gs pos="0">
                    <a:srgbClr val="6082ca"/>
                  </a:gs>
                  <a:gs pos="100000">
                    <a:srgbClr val="3d6fc9"/>
                  </a:gs>
                </a:gsLst>
                <a:lin ang="5400000"/>
              </a:gradFill>
              <a:ln w="0">
                <a:noFill/>
              </a:ln>
            </c:spPr>
          </c:dPt>
          <c:dLbls>
            <c:dLbl>
              <c:idx val="0"/>
              <c:txPr>
                <a:bodyPr wrap="none"/>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dLbl>
              <c:idx val="1"/>
              <c:txPr>
                <a:bodyPr wrap="none"/>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dLbl>
              <c:idx val="2"/>
              <c:txPr>
                <a:bodyPr wrap="none"/>
                <a:lstStyle/>
                <a:p>
                  <a:pPr>
                    <a:defRPr b="0" sz="1000" spc="-1" strike="noStrike">
                      <a:solidFill>
                        <a:srgbClr val="000000"/>
                      </a:solidFill>
                      <a:latin typeface="Calibri"/>
                    </a:defRPr>
                  </a:pPr>
                </a:p>
              </c:txPr>
              <c:dLblPos val="bestFit"/>
              <c:showLegendKey val="0"/>
              <c:showVal val="0"/>
              <c:showCatName val="0"/>
              <c:showSerName val="0"/>
              <c:showPercent val="1"/>
              <c:separator>; </c:separator>
            </c:dLbl>
            <c:txPr>
              <a:bodyPr wrap="none"/>
              <a:lstStyle/>
              <a:p>
                <a:pPr>
                  <a:defRPr b="0" sz="1000" spc="-1" strike="noStrike">
                    <a:solidFill>
                      <a:srgbClr val="000000"/>
                    </a:solidFill>
                    <a:latin typeface="Calibri"/>
                  </a:defRPr>
                </a:pPr>
              </a:p>
            </c:txPr>
            <c:dLblPos val="bestFit"/>
            <c:showLegendKey val="0"/>
            <c:showVal val="0"/>
            <c:showCatName val="0"/>
            <c:showSerName val="0"/>
            <c:showPercent val="1"/>
            <c:separator>; </c:separator>
            <c:showLeaderLines val="0"/>
          </c:dLbls>
          <c:cat>
            <c:strRef>
              <c:f>Resumen!$G$18:$G$20</c:f>
              <c:strCache>
                <c:ptCount val="3"/>
                <c:pt idx="0">
                  <c:v>% Total de Casos Fallados</c:v>
                </c:pt>
                <c:pt idx="1">
                  <c:v>% Total de Casos Bloqueados</c:v>
                </c:pt>
                <c:pt idx="2">
                  <c:v>% Casos de Prueba Completados</c:v>
                </c:pt>
              </c:strCache>
            </c:strRef>
          </c:cat>
          <c:val>
            <c:numRef>
              <c:f>Resumen!$I$18:$I$20</c:f>
              <c:numCache>
                <c:formatCode>General</c:formatCode>
                <c:ptCount val="3"/>
                <c:pt idx="0">
                  <c:v>0</c:v>
                </c:pt>
                <c:pt idx="1">
                  <c:v>0</c:v>
                </c:pt>
                <c:pt idx="2">
                  <c:v>0</c:v>
                </c:pt>
              </c:numCache>
            </c:numRef>
          </c:val>
        </c:ser>
        <c:firstSliceAng val="0"/>
      </c:pieChart>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6480">
      <a:solidFill>
        <a:srgbClr val="8b8b8b"/>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defRPr>
            </a:pPr>
            <a:r>
              <a:rPr b="1" sz="1800" spc="-1" strike="noStrike">
                <a:solidFill>
                  <a:srgbClr val="000000"/>
                </a:solidFill>
                <a:latin typeface="Calibri"/>
              </a:rPr>
              <a:t>Estado de Ejecución SIT</a:t>
            </a:r>
          </a:p>
        </c:rich>
      </c:tx>
      <c:layout>
        <c:manualLayout>
          <c:xMode val="edge"/>
          <c:yMode val="edge"/>
          <c:x val="0.236796082546345"/>
          <c:y val="0.0270307928103664"/>
        </c:manualLayout>
      </c:layout>
      <c:overlay val="0"/>
      <c:spPr>
        <a:noFill/>
        <a:ln w="0">
          <a:noFill/>
        </a:ln>
      </c:spPr>
    </c:title>
    <c:autoTitleDeleted val="0"/>
    <c:plotArea>
      <c:pieChart>
        <c:varyColors val="1"/>
        <c:ser>
          <c:idx val="0"/>
          <c:order val="0"/>
          <c:spPr>
            <a:solidFill>
              <a:srgbClr val="5b9bd5"/>
            </a:solidFill>
            <a:ln w="0">
              <a:noFill/>
            </a:ln>
          </c:spPr>
          <c:explosion val="0"/>
          <c:dPt>
            <c:idx val="0"/>
            <c:spPr>
              <a:gradFill>
                <a:gsLst>
                  <a:gs pos="0">
                    <a:srgbClr val="80b761"/>
                  </a:gs>
                  <a:gs pos="100000">
                    <a:srgbClr val="6fb142"/>
                  </a:gs>
                </a:gsLst>
                <a:lin ang="5400000"/>
              </a:gradFill>
              <a:ln w="0">
                <a:noFill/>
              </a:ln>
            </c:spPr>
          </c:dPt>
          <c:dPt>
            <c:idx val="1"/>
            <c:spPr>
              <a:gradFill>
                <a:gsLst>
                  <a:gs pos="0">
                    <a:srgbClr val="6082ca"/>
                  </a:gs>
                  <a:gs pos="100000">
                    <a:srgbClr val="3d6fc9"/>
                  </a:gs>
                </a:gsLst>
                <a:lin ang="5400000"/>
              </a:gradFill>
              <a:ln w="0">
                <a:noFill/>
              </a:ln>
            </c:spPr>
          </c:dPt>
          <c:dPt>
            <c:idx val="2"/>
            <c:spPr>
              <a:gradFill>
                <a:gsLst>
                  <a:gs pos="0">
                    <a:srgbClr val="ffc54b"/>
                  </a:gs>
                  <a:gs pos="100000">
                    <a:srgbClr val="ffbf00"/>
                  </a:gs>
                </a:gsLst>
                <a:lin ang="5400000"/>
              </a:gradFill>
              <a:ln w="0">
                <a:noFill/>
              </a:ln>
            </c:spPr>
          </c:dPt>
          <c:dPt>
            <c:idx val="3"/>
            <c:spPr>
              <a:gradFill>
                <a:gsLst>
                  <a:gs pos="0">
                    <a:srgbClr val="5f7b53"/>
                  </a:gs>
                  <a:gs pos="100000">
                    <a:srgbClr val="426a27"/>
                  </a:gs>
                </a:gsLst>
                <a:lin ang="5400000"/>
              </a:gradFill>
              <a:ln w="0">
                <a:noFill/>
              </a:ln>
            </c:spPr>
          </c:dPt>
          <c:dPt>
            <c:idx val="4"/>
            <c:spPr>
              <a:gradFill>
                <a:gsLst>
                  <a:gs pos="0">
                    <a:srgbClr val="506088"/>
                  </a:gs>
                  <a:gs pos="100000">
                    <a:srgbClr val="21427c"/>
                  </a:gs>
                </a:gsLst>
                <a:lin ang="5400000"/>
              </a:gradFill>
              <a:ln w="0">
                <a:noFill/>
              </a:ln>
            </c:spPr>
          </c:dPt>
          <c:dLbls>
            <c:dLbl>
              <c:idx val="0"/>
              <c:txPr>
                <a:bodyPr wrap="none"/>
                <a:lstStyle/>
                <a:p>
                  <a:pPr>
                    <a:defRPr b="0" sz="1000" spc="-1" strike="noStrike">
                      <a:solidFill>
                        <a:srgbClr val="000000"/>
                      </a:solidFill>
                      <a:latin typeface="Calibri"/>
                    </a:defRPr>
                  </a:pPr>
                </a:p>
              </c:txPr>
              <c:dLblPos val="bestFit"/>
              <c:showLegendKey val="0"/>
              <c:showVal val="0"/>
              <c:showCatName val="1"/>
              <c:showSerName val="0"/>
              <c:showPercent val="1"/>
              <c:separator>; </c:separator>
            </c:dLbl>
            <c:dLbl>
              <c:idx val="1"/>
              <c:txPr>
                <a:bodyPr wrap="none"/>
                <a:lstStyle/>
                <a:p>
                  <a:pPr>
                    <a:defRPr b="0" sz="1000" spc="-1" strike="noStrike">
                      <a:solidFill>
                        <a:srgbClr val="000000"/>
                      </a:solidFill>
                      <a:latin typeface="Calibri"/>
                    </a:defRPr>
                  </a:pPr>
                </a:p>
              </c:txPr>
              <c:dLblPos val="bestFit"/>
              <c:showLegendKey val="0"/>
              <c:showVal val="0"/>
              <c:showCatName val="1"/>
              <c:showSerName val="0"/>
              <c:showPercent val="1"/>
              <c:separator>; </c:separator>
            </c:dLbl>
            <c:dLbl>
              <c:idx val="2"/>
              <c:txPr>
                <a:bodyPr wrap="none"/>
                <a:lstStyle/>
                <a:p>
                  <a:pPr>
                    <a:defRPr b="0" sz="1000" spc="-1" strike="noStrike">
                      <a:solidFill>
                        <a:srgbClr val="000000"/>
                      </a:solidFill>
                      <a:latin typeface="Calibri"/>
                    </a:defRPr>
                  </a:pPr>
                </a:p>
              </c:txPr>
              <c:dLblPos val="bestFit"/>
              <c:showLegendKey val="0"/>
              <c:showVal val="0"/>
              <c:showCatName val="1"/>
              <c:showSerName val="0"/>
              <c:showPercent val="1"/>
              <c:separator>; </c:separator>
            </c:dLbl>
            <c:dLbl>
              <c:idx val="3"/>
              <c:txPr>
                <a:bodyPr wrap="none"/>
                <a:lstStyle/>
                <a:p>
                  <a:pPr>
                    <a:defRPr b="0" sz="1000" spc="-1" strike="noStrike">
                      <a:solidFill>
                        <a:srgbClr val="000000"/>
                      </a:solidFill>
                      <a:latin typeface="Calibri"/>
                    </a:defRPr>
                  </a:pPr>
                </a:p>
              </c:txPr>
              <c:dLblPos val="bestFit"/>
              <c:showLegendKey val="0"/>
              <c:showVal val="0"/>
              <c:showCatName val="1"/>
              <c:showSerName val="0"/>
              <c:showPercent val="1"/>
              <c:separator>; </c:separator>
            </c:dLbl>
            <c:dLbl>
              <c:idx val="4"/>
              <c:txPr>
                <a:bodyPr wrap="none"/>
                <a:lstStyle/>
                <a:p>
                  <a:pPr>
                    <a:defRPr b="0" sz="1000" spc="-1" strike="noStrike">
                      <a:solidFill>
                        <a:srgbClr val="000000"/>
                      </a:solidFill>
                      <a:latin typeface="Calibri"/>
                    </a:defRPr>
                  </a:pPr>
                </a:p>
              </c:txPr>
              <c:dLblPos val="bestFit"/>
              <c:showLegendKey val="0"/>
              <c:showVal val="0"/>
              <c:showCatName val="1"/>
              <c:showSerName val="0"/>
              <c:showPercent val="1"/>
              <c:separator>; </c:separator>
            </c:dLbl>
            <c:txPr>
              <a:bodyPr wrap="none"/>
              <a:lstStyle/>
              <a:p>
                <a:pPr>
                  <a:defRPr b="0" sz="1000" spc="-1" strike="noStrike">
                    <a:solidFill>
                      <a:srgbClr val="000000"/>
                    </a:solidFill>
                    <a:latin typeface="Calibri"/>
                  </a:defRPr>
                </a:pPr>
              </a:p>
            </c:txPr>
            <c:dLblPos val="bestFit"/>
            <c:showLegendKey val="0"/>
            <c:showVal val="0"/>
            <c:showCatName val="1"/>
            <c:showSerName val="0"/>
            <c:showPercent val="1"/>
            <c:separator>; </c:separator>
            <c:showLeaderLines val="0"/>
          </c:dLbls>
          <c:cat>
            <c:strRef>
              <c:f>Resumen!$J$37:$N$37</c:f>
              <c:strCache>
                <c:ptCount val="5"/>
                <c:pt idx="0">
                  <c:v>% Pasado</c:v>
                </c:pt>
                <c:pt idx="1">
                  <c:v>% Fallado</c:v>
                </c:pt>
                <c:pt idx="2">
                  <c:v>%Bloqueado</c:v>
                </c:pt>
                <c:pt idx="3">
                  <c:v>%Invalido</c:v>
                </c:pt>
                <c:pt idx="4">
                  <c:v>%No Ejecutado</c:v>
                </c:pt>
              </c:strCache>
            </c:strRef>
          </c:cat>
          <c:val>
            <c:numRef>
              <c:f>Resumen!$J$38:$N$38</c:f>
              <c:numCache>
                <c:formatCode>General</c:formatCode>
                <c:ptCount val="5"/>
              </c:numCache>
            </c:numRef>
          </c:val>
        </c:ser>
        <c:firstSliceAng val="0"/>
      </c:pieChart>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6480">
      <a:solidFill>
        <a:srgbClr val="8b8b8b"/>
      </a:solidFill>
      <a:round/>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defRPr>
            </a:pPr>
            <a:r>
              <a:rPr b="1" sz="1800" spc="-1" strike="noStrike">
                <a:solidFill>
                  <a:srgbClr val="000000"/>
                </a:solidFill>
                <a:latin typeface="Calibri"/>
              </a:rPr>
              <a:t>Estado de Ejecución E2E</a:t>
            </a:r>
          </a:p>
        </c:rich>
      </c:tx>
      <c:layout>
        <c:manualLayout>
          <c:xMode val="edge"/>
          <c:yMode val="edge"/>
          <c:x val="0.236888296005055"/>
          <c:y val="0.0269700800674252"/>
        </c:manualLayout>
      </c:layout>
      <c:overlay val="0"/>
      <c:spPr>
        <a:noFill/>
        <a:ln w="0">
          <a:noFill/>
        </a:ln>
      </c:spPr>
    </c:title>
    <c:autoTitleDeleted val="0"/>
    <c:plotArea>
      <c:pieChart>
        <c:varyColors val="1"/>
        <c:ser>
          <c:idx val="0"/>
          <c:order val="0"/>
          <c:spPr>
            <a:solidFill>
              <a:srgbClr val="5b9bd5"/>
            </a:solidFill>
            <a:ln w="0">
              <a:noFill/>
            </a:ln>
          </c:spPr>
          <c:explosion val="0"/>
          <c:dPt>
            <c:idx val="0"/>
            <c:spPr>
              <a:gradFill>
                <a:gsLst>
                  <a:gs pos="0">
                    <a:srgbClr val="80b761"/>
                  </a:gs>
                  <a:gs pos="100000">
                    <a:srgbClr val="6fb142"/>
                  </a:gs>
                </a:gsLst>
                <a:lin ang="5400000"/>
              </a:gradFill>
              <a:ln w="0">
                <a:noFill/>
              </a:ln>
            </c:spPr>
          </c:dPt>
          <c:dPt>
            <c:idx val="1"/>
            <c:spPr>
              <a:gradFill>
                <a:gsLst>
                  <a:gs pos="0">
                    <a:srgbClr val="6082ca"/>
                  </a:gs>
                  <a:gs pos="100000">
                    <a:srgbClr val="3d6fc9"/>
                  </a:gs>
                </a:gsLst>
                <a:lin ang="5400000"/>
              </a:gradFill>
              <a:ln w="0">
                <a:noFill/>
              </a:ln>
            </c:spPr>
          </c:dPt>
          <c:dPt>
            <c:idx val="2"/>
            <c:spPr>
              <a:gradFill>
                <a:gsLst>
                  <a:gs pos="0">
                    <a:srgbClr val="ffc54b"/>
                  </a:gs>
                  <a:gs pos="100000">
                    <a:srgbClr val="ffbf00"/>
                  </a:gs>
                </a:gsLst>
                <a:lin ang="5400000"/>
              </a:gradFill>
              <a:ln w="0">
                <a:noFill/>
              </a:ln>
            </c:spPr>
          </c:dPt>
          <c:dPt>
            <c:idx val="3"/>
            <c:spPr>
              <a:gradFill>
                <a:gsLst>
                  <a:gs pos="0">
                    <a:srgbClr val="5f7b53"/>
                  </a:gs>
                  <a:gs pos="100000">
                    <a:srgbClr val="426a27"/>
                  </a:gs>
                </a:gsLst>
                <a:lin ang="5400000"/>
              </a:gradFill>
              <a:ln w="0">
                <a:noFill/>
              </a:ln>
            </c:spPr>
          </c:dPt>
          <c:dPt>
            <c:idx val="4"/>
            <c:spPr>
              <a:gradFill>
                <a:gsLst>
                  <a:gs pos="0">
                    <a:srgbClr val="506088"/>
                  </a:gs>
                  <a:gs pos="100000">
                    <a:srgbClr val="21427c"/>
                  </a:gs>
                </a:gsLst>
                <a:lin ang="5400000"/>
              </a:gradFill>
              <a:ln w="0">
                <a:noFill/>
              </a:ln>
            </c:spPr>
          </c:dPt>
          <c:dLbls>
            <c:dLbl>
              <c:idx val="0"/>
              <c:txPr>
                <a:bodyPr wrap="none"/>
                <a:lstStyle/>
                <a:p>
                  <a:pPr>
                    <a:defRPr b="0" sz="1000" spc="-1" strike="noStrike">
                      <a:solidFill>
                        <a:srgbClr val="000000"/>
                      </a:solidFill>
                      <a:latin typeface="Calibri"/>
                    </a:defRPr>
                  </a:pPr>
                </a:p>
              </c:txPr>
              <c:dLblPos val="bestFit"/>
              <c:showLegendKey val="0"/>
              <c:showVal val="0"/>
              <c:showCatName val="1"/>
              <c:showSerName val="0"/>
              <c:showPercent val="1"/>
              <c:separator>; </c:separator>
            </c:dLbl>
            <c:dLbl>
              <c:idx val="1"/>
              <c:txPr>
                <a:bodyPr wrap="none"/>
                <a:lstStyle/>
                <a:p>
                  <a:pPr>
                    <a:defRPr b="0" sz="1000" spc="-1" strike="noStrike">
                      <a:solidFill>
                        <a:srgbClr val="000000"/>
                      </a:solidFill>
                      <a:latin typeface="Calibri"/>
                    </a:defRPr>
                  </a:pPr>
                </a:p>
              </c:txPr>
              <c:dLblPos val="bestFit"/>
              <c:showLegendKey val="0"/>
              <c:showVal val="0"/>
              <c:showCatName val="1"/>
              <c:showSerName val="0"/>
              <c:showPercent val="1"/>
              <c:separator>; </c:separator>
            </c:dLbl>
            <c:dLbl>
              <c:idx val="2"/>
              <c:txPr>
                <a:bodyPr wrap="none"/>
                <a:lstStyle/>
                <a:p>
                  <a:pPr>
                    <a:defRPr b="0" sz="1000" spc="-1" strike="noStrike">
                      <a:solidFill>
                        <a:srgbClr val="000000"/>
                      </a:solidFill>
                      <a:latin typeface="Calibri"/>
                    </a:defRPr>
                  </a:pPr>
                </a:p>
              </c:txPr>
              <c:dLblPos val="bestFit"/>
              <c:showLegendKey val="0"/>
              <c:showVal val="0"/>
              <c:showCatName val="1"/>
              <c:showSerName val="0"/>
              <c:showPercent val="1"/>
              <c:separator>; </c:separator>
            </c:dLbl>
            <c:dLbl>
              <c:idx val="3"/>
              <c:txPr>
                <a:bodyPr wrap="none"/>
                <a:lstStyle/>
                <a:p>
                  <a:pPr>
                    <a:defRPr b="0" sz="1000" spc="-1" strike="noStrike">
                      <a:solidFill>
                        <a:srgbClr val="000000"/>
                      </a:solidFill>
                      <a:latin typeface="Calibri"/>
                    </a:defRPr>
                  </a:pPr>
                </a:p>
              </c:txPr>
              <c:dLblPos val="bestFit"/>
              <c:showLegendKey val="0"/>
              <c:showVal val="0"/>
              <c:showCatName val="1"/>
              <c:showSerName val="0"/>
              <c:showPercent val="1"/>
              <c:separator>; </c:separator>
            </c:dLbl>
            <c:dLbl>
              <c:idx val="4"/>
              <c:txPr>
                <a:bodyPr wrap="none"/>
                <a:lstStyle/>
                <a:p>
                  <a:pPr>
                    <a:defRPr b="0" sz="1000" spc="-1" strike="noStrike">
                      <a:solidFill>
                        <a:srgbClr val="000000"/>
                      </a:solidFill>
                      <a:latin typeface="Calibri"/>
                    </a:defRPr>
                  </a:pPr>
                </a:p>
              </c:txPr>
              <c:dLblPos val="bestFit"/>
              <c:showLegendKey val="0"/>
              <c:showVal val="0"/>
              <c:showCatName val="1"/>
              <c:showSerName val="0"/>
              <c:showPercent val="1"/>
              <c:separator>; </c:separator>
            </c:dLbl>
            <c:txPr>
              <a:bodyPr wrap="none"/>
              <a:lstStyle/>
              <a:p>
                <a:pPr>
                  <a:defRPr b="0" sz="1000" spc="-1" strike="noStrike">
                    <a:solidFill>
                      <a:srgbClr val="000000"/>
                    </a:solidFill>
                    <a:latin typeface="Calibri"/>
                  </a:defRPr>
                </a:pPr>
              </a:p>
            </c:txPr>
            <c:dLblPos val="bestFit"/>
            <c:showLegendKey val="0"/>
            <c:showVal val="0"/>
            <c:showCatName val="1"/>
            <c:showSerName val="0"/>
            <c:showPercent val="1"/>
            <c:separator>; </c:separator>
            <c:showLeaderLines val="0"/>
          </c:dLbls>
          <c:cat>
            <c:strRef>
              <c:f>Resumen!$J$44:$N$44</c:f>
              <c:strCache>
                <c:ptCount val="5"/>
                <c:pt idx="0">
                  <c:v>% Pasado</c:v>
                </c:pt>
                <c:pt idx="1">
                  <c:v>% Fallado</c:v>
                </c:pt>
                <c:pt idx="2">
                  <c:v>%Bloqueado</c:v>
                </c:pt>
                <c:pt idx="3">
                  <c:v>%Invalido</c:v>
                </c:pt>
                <c:pt idx="4">
                  <c:v>%No Ejecutado</c:v>
                </c:pt>
              </c:strCache>
            </c:strRef>
          </c:cat>
          <c:val>
            <c:numRef>
              <c:f>Resumen!$J$45:$N$45</c:f>
              <c:numCache>
                <c:formatCode>General</c:formatCode>
                <c:ptCount val="5"/>
              </c:numCache>
            </c:numRef>
          </c:val>
        </c:ser>
        <c:firstSliceAng val="0"/>
      </c:pieChart>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zero"/>
  </c:chart>
  <c:spPr>
    <a:solidFill>
      <a:srgbClr val="ffffff"/>
    </a:solidFill>
    <a:ln w="6480">
      <a:solidFill>
        <a:srgbClr val="8b8b8b"/>
      </a:solidFill>
      <a:round/>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defRPr>
            </a:pPr>
            <a:r>
              <a:rPr b="1" sz="1800" spc="-1" strike="noStrike">
                <a:solidFill>
                  <a:srgbClr val="000000"/>
                </a:solidFill>
                <a:latin typeface="Calibri"/>
              </a:rPr>
              <a:t>Estado de Ejecución REG</a:t>
            </a:r>
          </a:p>
        </c:rich>
      </c:tx>
      <c:layout>
        <c:manualLayout>
          <c:xMode val="edge"/>
          <c:yMode val="edge"/>
          <c:x val="0.236816061077336"/>
          <c:y val="0.0270307928103664"/>
        </c:manualLayout>
      </c:layout>
      <c:overlay val="0"/>
      <c:spPr>
        <a:noFill/>
        <a:ln w="0">
          <a:noFill/>
        </a:ln>
      </c:spPr>
    </c:title>
    <c:autoTitleDeleted val="0"/>
    <c:plotArea>
      <c:pieChart>
        <c:varyColors val="1"/>
        <c:ser>
          <c:idx val="0"/>
          <c:order val="0"/>
          <c:spPr>
            <a:solidFill>
              <a:srgbClr val="5b9bd5"/>
            </a:solidFill>
            <a:ln w="0">
              <a:noFill/>
            </a:ln>
          </c:spPr>
          <c:explosion val="0"/>
          <c:dPt>
            <c:idx val="0"/>
            <c:spPr>
              <a:gradFill>
                <a:gsLst>
                  <a:gs pos="0">
                    <a:srgbClr val="80b761"/>
                  </a:gs>
                  <a:gs pos="100000">
                    <a:srgbClr val="6fb142"/>
                  </a:gs>
                </a:gsLst>
                <a:lin ang="5400000"/>
              </a:gradFill>
              <a:ln w="0">
                <a:noFill/>
              </a:ln>
            </c:spPr>
          </c:dPt>
          <c:dPt>
            <c:idx val="1"/>
            <c:spPr>
              <a:gradFill>
                <a:gsLst>
                  <a:gs pos="0">
                    <a:srgbClr val="6082ca"/>
                  </a:gs>
                  <a:gs pos="100000">
                    <a:srgbClr val="3d6fc9"/>
                  </a:gs>
                </a:gsLst>
                <a:lin ang="5400000"/>
              </a:gradFill>
              <a:ln w="0">
                <a:noFill/>
              </a:ln>
            </c:spPr>
          </c:dPt>
          <c:dPt>
            <c:idx val="2"/>
            <c:spPr>
              <a:gradFill>
                <a:gsLst>
                  <a:gs pos="0">
                    <a:srgbClr val="ffc54b"/>
                  </a:gs>
                  <a:gs pos="100000">
                    <a:srgbClr val="ffbf00"/>
                  </a:gs>
                </a:gsLst>
                <a:lin ang="5400000"/>
              </a:gradFill>
              <a:ln w="0">
                <a:noFill/>
              </a:ln>
            </c:spPr>
          </c:dPt>
          <c:dPt>
            <c:idx val="3"/>
            <c:spPr>
              <a:gradFill>
                <a:gsLst>
                  <a:gs pos="0">
                    <a:srgbClr val="5f7b53"/>
                  </a:gs>
                  <a:gs pos="100000">
                    <a:srgbClr val="426a27"/>
                  </a:gs>
                </a:gsLst>
                <a:lin ang="5400000"/>
              </a:gradFill>
              <a:ln w="0">
                <a:noFill/>
              </a:ln>
            </c:spPr>
          </c:dPt>
          <c:dPt>
            <c:idx val="4"/>
            <c:spPr>
              <a:gradFill>
                <a:gsLst>
                  <a:gs pos="0">
                    <a:srgbClr val="506088"/>
                  </a:gs>
                  <a:gs pos="100000">
                    <a:srgbClr val="21427c"/>
                  </a:gs>
                </a:gsLst>
                <a:lin ang="5400000"/>
              </a:gradFill>
              <a:ln w="0">
                <a:noFill/>
              </a:ln>
            </c:spPr>
          </c:dPt>
          <c:dLbls>
            <c:dLbl>
              <c:idx val="0"/>
              <c:txPr>
                <a:bodyPr wrap="none"/>
                <a:lstStyle/>
                <a:p>
                  <a:pPr>
                    <a:defRPr b="0" sz="1000" spc="-1" strike="noStrike">
                      <a:solidFill>
                        <a:srgbClr val="000000"/>
                      </a:solidFill>
                      <a:latin typeface="Calibri"/>
                    </a:defRPr>
                  </a:pPr>
                </a:p>
              </c:txPr>
              <c:dLblPos val="bestFit"/>
              <c:showLegendKey val="0"/>
              <c:showVal val="0"/>
              <c:showCatName val="1"/>
              <c:showSerName val="0"/>
              <c:showPercent val="1"/>
              <c:separator>; </c:separator>
            </c:dLbl>
            <c:dLbl>
              <c:idx val="1"/>
              <c:txPr>
                <a:bodyPr wrap="none"/>
                <a:lstStyle/>
                <a:p>
                  <a:pPr>
                    <a:defRPr b="0" sz="1000" spc="-1" strike="noStrike">
                      <a:solidFill>
                        <a:srgbClr val="000000"/>
                      </a:solidFill>
                      <a:latin typeface="Calibri"/>
                    </a:defRPr>
                  </a:pPr>
                </a:p>
              </c:txPr>
              <c:dLblPos val="bestFit"/>
              <c:showLegendKey val="0"/>
              <c:showVal val="0"/>
              <c:showCatName val="1"/>
              <c:showSerName val="0"/>
              <c:showPercent val="1"/>
              <c:separator>; </c:separator>
            </c:dLbl>
            <c:dLbl>
              <c:idx val="2"/>
              <c:txPr>
                <a:bodyPr wrap="none"/>
                <a:lstStyle/>
                <a:p>
                  <a:pPr>
                    <a:defRPr b="0" sz="1000" spc="-1" strike="noStrike">
                      <a:solidFill>
                        <a:srgbClr val="000000"/>
                      </a:solidFill>
                      <a:latin typeface="Calibri"/>
                    </a:defRPr>
                  </a:pPr>
                </a:p>
              </c:txPr>
              <c:dLblPos val="bestFit"/>
              <c:showLegendKey val="0"/>
              <c:showVal val="0"/>
              <c:showCatName val="1"/>
              <c:showSerName val="0"/>
              <c:showPercent val="1"/>
              <c:separator>; </c:separator>
            </c:dLbl>
            <c:dLbl>
              <c:idx val="3"/>
              <c:txPr>
                <a:bodyPr wrap="none"/>
                <a:lstStyle/>
                <a:p>
                  <a:pPr>
                    <a:defRPr b="0" sz="1000" spc="-1" strike="noStrike">
                      <a:solidFill>
                        <a:srgbClr val="000000"/>
                      </a:solidFill>
                      <a:latin typeface="Calibri"/>
                    </a:defRPr>
                  </a:pPr>
                </a:p>
              </c:txPr>
              <c:dLblPos val="bestFit"/>
              <c:showLegendKey val="0"/>
              <c:showVal val="0"/>
              <c:showCatName val="1"/>
              <c:showSerName val="0"/>
              <c:showPercent val="1"/>
              <c:separator>; </c:separator>
            </c:dLbl>
            <c:dLbl>
              <c:idx val="4"/>
              <c:txPr>
                <a:bodyPr wrap="none"/>
                <a:lstStyle/>
                <a:p>
                  <a:pPr>
                    <a:defRPr b="0" sz="1000" spc="-1" strike="noStrike">
                      <a:solidFill>
                        <a:srgbClr val="000000"/>
                      </a:solidFill>
                      <a:latin typeface="Calibri"/>
                    </a:defRPr>
                  </a:pPr>
                </a:p>
              </c:txPr>
              <c:dLblPos val="bestFit"/>
              <c:showLegendKey val="0"/>
              <c:showVal val="0"/>
              <c:showCatName val="1"/>
              <c:showSerName val="0"/>
              <c:showPercent val="1"/>
              <c:separator>; </c:separator>
            </c:dLbl>
            <c:txPr>
              <a:bodyPr wrap="none"/>
              <a:lstStyle/>
              <a:p>
                <a:pPr>
                  <a:defRPr b="0" sz="1000" spc="-1" strike="noStrike">
                    <a:solidFill>
                      <a:srgbClr val="000000"/>
                    </a:solidFill>
                    <a:latin typeface="Calibri"/>
                  </a:defRPr>
                </a:pPr>
              </a:p>
            </c:txPr>
            <c:dLblPos val="bestFit"/>
            <c:showLegendKey val="0"/>
            <c:showVal val="0"/>
            <c:showCatName val="1"/>
            <c:showSerName val="0"/>
            <c:showPercent val="1"/>
            <c:separator>; </c:separator>
            <c:showLeaderLines val="0"/>
          </c:dLbls>
          <c:cat>
            <c:strRef>
              <c:f>Resumen!$J$51:$N$51</c:f>
              <c:strCache>
                <c:ptCount val="5"/>
                <c:pt idx="0">
                  <c:v>% Pasado</c:v>
                </c:pt>
                <c:pt idx="1">
                  <c:v>% Fallado</c:v>
                </c:pt>
                <c:pt idx="2">
                  <c:v>%Bloqueado</c:v>
                </c:pt>
                <c:pt idx="3">
                  <c:v>%Invalido</c:v>
                </c:pt>
                <c:pt idx="4">
                  <c:v>%No Ejecutado</c:v>
                </c:pt>
              </c:strCache>
            </c:strRef>
          </c:cat>
          <c:val>
            <c:numRef>
              <c:f>Resumen!$J$52:$N$52</c:f>
              <c:numCache>
                <c:formatCode>General</c:formatCode>
                <c:ptCount val="5"/>
              </c:numCache>
            </c:numRef>
          </c:val>
        </c:ser>
        <c:firstSliceAng val="0"/>
      </c:pieChart>
      <c:spPr>
        <a:noFill/>
        <a:ln w="0">
          <a:noFill/>
        </a:ln>
      </c:spPr>
    </c:plotArea>
    <c:legend>
      <c:legendPos val="r"/>
      <c:overlay val="0"/>
      <c:spPr>
        <a:noFill/>
        <a:ln w="0">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6480">
      <a:solidFill>
        <a:srgbClr val="8b8b8b"/>
      </a:solidFill>
      <a:round/>
    </a:ln>
  </c:spPr>
</c:chartSpace>
</file>

<file path=xl/drawings/_rels/drawing4.xml.rels><?xml version="1.0" encoding="UTF-8"?>
<Relationships xmlns="http://schemas.openxmlformats.org/package/2006/relationships"><Relationship Id="rId1" Type="http://schemas.openxmlformats.org/officeDocument/2006/relationships/chart" Target="../charts/chart1.xml"/>
</Relationships>
</file>

<file path=xl/drawings/_rels/drawing5.xml.rels><?xml version="1.0" encoding="UTF-8"?>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 Id="rId3" Type="http://schemas.openxmlformats.org/officeDocument/2006/relationships/chart" Target="../charts/chart4.xml"/><Relationship Id="rId4" Type="http://schemas.openxmlformats.org/officeDocument/2006/relationships/chart" Target="../charts/chart5.xml"/><Relationship Id="rId5" Type="http://schemas.openxmlformats.org/officeDocument/2006/relationships/chart" Target="../charts/chart6.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1477080</xdr:colOff>
      <xdr:row>5</xdr:row>
      <xdr:rowOff>50400</xdr:rowOff>
    </xdr:from>
    <xdr:to>
      <xdr:col>2</xdr:col>
      <xdr:colOff>8188200</xdr:colOff>
      <xdr:row>8</xdr:row>
      <xdr:rowOff>1800</xdr:rowOff>
    </xdr:to>
    <xdr:sp>
      <xdr:nvSpPr>
        <xdr:cNvPr id="0" name="CustomShape 1"/>
        <xdr:cNvSpPr/>
      </xdr:nvSpPr>
      <xdr:spPr>
        <a:xfrm>
          <a:off x="2121480" y="862920"/>
          <a:ext cx="9140040" cy="448200"/>
        </a:xfrm>
        <a:prstGeom prst="rect">
          <a:avLst/>
        </a:prstGeom>
        <a:solidFill>
          <a:srgbClr val="ffffff"/>
        </a:solidFill>
        <a:ln w="9360">
          <a:noFill/>
        </a:ln>
      </xdr:spPr>
      <xdr:style>
        <a:lnRef idx="0"/>
        <a:fillRef idx="0"/>
        <a:effectRef idx="0"/>
        <a:fontRef idx="minor"/>
      </xdr:style>
      <xdr:txBody>
        <a:bodyPr lIns="90000" rIns="90000" tIns="45000" bIns="45000">
          <a:noAutofit/>
        </a:bodyPr>
        <a:p>
          <a:pPr>
            <a:lnSpc>
              <a:spcPct val="100000"/>
            </a:lnSpc>
          </a:pPr>
          <a:r>
            <a:rPr b="1" lang="es-MX" sz="2400" spc="-1" strike="noStrike">
              <a:solidFill>
                <a:srgbClr val="000000"/>
              </a:solidFill>
              <a:latin typeface="Arial"/>
            </a:rPr>
            <a:t>Instrucciones del Registro de Seguimiento de Ejecución</a:t>
          </a:r>
          <a:endParaRPr b="0" lang="es-MX" sz="2400" spc="-1" strike="noStrike">
            <a:latin typeface="Times New Roman"/>
          </a:endParaRPr>
        </a:p>
      </xdr:txBody>
    </xdr:sp>
    <xdr:clientData/>
  </xdr:twoCellAnchor>
  <xdr:twoCellAnchor editAs="twoCell">
    <xdr:from>
      <xdr:col>1</xdr:col>
      <xdr:colOff>-360</xdr:colOff>
      <xdr:row>20</xdr:row>
      <xdr:rowOff>7200</xdr:rowOff>
    </xdr:from>
    <xdr:to>
      <xdr:col>2</xdr:col>
      <xdr:colOff>5525640</xdr:colOff>
      <xdr:row>23</xdr:row>
      <xdr:rowOff>62280</xdr:rowOff>
    </xdr:to>
    <xdr:sp>
      <xdr:nvSpPr>
        <xdr:cNvPr id="1" name="CustomShape 1"/>
        <xdr:cNvSpPr/>
      </xdr:nvSpPr>
      <xdr:spPr>
        <a:xfrm>
          <a:off x="644040" y="3348360"/>
          <a:ext cx="7954920" cy="542880"/>
        </a:xfrm>
        <a:prstGeom prst="rect">
          <a:avLst/>
        </a:prstGeom>
        <a:solidFill>
          <a:srgbClr val="ffffff"/>
        </a:solidFill>
        <a:ln w="9360">
          <a:noFill/>
        </a:ln>
      </xdr:spPr>
      <xdr:style>
        <a:lnRef idx="0"/>
        <a:fillRef idx="0"/>
        <a:effectRef idx="0"/>
        <a:fontRef idx="minor"/>
      </xdr:style>
      <xdr:txBody>
        <a:bodyPr lIns="90000" rIns="90000" tIns="45000" bIns="45000">
          <a:noAutofit/>
        </a:bodyPr>
        <a:p>
          <a:pPr algn="ctr">
            <a:lnSpc>
              <a:spcPct val="100000"/>
            </a:lnSpc>
          </a:pPr>
          <a:r>
            <a:rPr b="1" lang="es-MX" sz="2400" spc="-1" strike="noStrike">
              <a:solidFill>
                <a:srgbClr val="000000"/>
              </a:solidFill>
              <a:latin typeface="Arial"/>
            </a:rPr>
            <a:t>Instrucciones de Registro de Ejecución</a:t>
          </a:r>
          <a:endParaRPr b="0" lang="es-MX" sz="24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5</xdr:col>
      <xdr:colOff>451440</xdr:colOff>
      <xdr:row>5</xdr:row>
      <xdr:rowOff>111240</xdr:rowOff>
    </xdr:from>
    <xdr:to>
      <xdr:col>11</xdr:col>
      <xdr:colOff>168840</xdr:colOff>
      <xdr:row>20</xdr:row>
      <xdr:rowOff>134280</xdr:rowOff>
    </xdr:to>
    <xdr:sp>
      <xdr:nvSpPr>
        <xdr:cNvPr id="2" name="CustomShape 1"/>
        <xdr:cNvSpPr/>
      </xdr:nvSpPr>
      <xdr:spPr>
        <a:xfrm>
          <a:off x="5348520" y="1183680"/>
          <a:ext cx="7922160" cy="5025960"/>
        </a:xfrm>
        <a:prstGeom prst="rect">
          <a:avLst/>
        </a:prstGeom>
        <a:noFill/>
        <a:ln w="9360">
          <a:solidFill>
            <a:srgbClr val="000000"/>
          </a:solidFill>
          <a:miter/>
        </a:ln>
        <a:effectLst>
          <a:outerShdw dir="2700000" dist="35638">
            <a:srgbClr val="808080"/>
          </a:outerShdw>
        </a:effectLst>
      </xdr:spPr>
      <xdr:style>
        <a:lnRef idx="0"/>
        <a:fillRef idx="0"/>
        <a:effectRef idx="0"/>
        <a:fontRef idx="minor"/>
      </xdr:style>
    </xdr:sp>
    <xdr:clientData/>
  </xdr:twoCellAnchor>
  <xdr:twoCellAnchor editAs="twoCell">
    <xdr:from>
      <xdr:col>8</xdr:col>
      <xdr:colOff>320400</xdr:colOff>
      <xdr:row>0</xdr:row>
      <xdr:rowOff>110160</xdr:rowOff>
    </xdr:from>
    <xdr:to>
      <xdr:col>9</xdr:col>
      <xdr:colOff>729000</xdr:colOff>
      <xdr:row>2</xdr:row>
      <xdr:rowOff>130680</xdr:rowOff>
    </xdr:to>
    <xdr:sp>
      <xdr:nvSpPr>
        <xdr:cNvPr id="3" name="CustomShape 1"/>
        <xdr:cNvSpPr/>
      </xdr:nvSpPr>
      <xdr:spPr>
        <a:xfrm>
          <a:off x="8453160" y="110160"/>
          <a:ext cx="1739160" cy="401400"/>
        </a:xfrm>
        <a:prstGeom prst="rect">
          <a:avLst/>
        </a:prstGeom>
        <a:solidFill>
          <a:srgbClr val="ffffff"/>
        </a:solidFill>
        <a:ln w="9360">
          <a:noFill/>
        </a:ln>
      </xdr:spPr>
      <xdr:style>
        <a:lnRef idx="0"/>
        <a:fillRef idx="0"/>
        <a:effectRef idx="0"/>
        <a:fontRef idx="minor"/>
      </xdr:style>
      <xdr:txBody>
        <a:bodyPr lIns="90000" rIns="90000" tIns="45000" bIns="45000">
          <a:noAutofit/>
        </a:bodyPr>
        <a:p>
          <a:pPr>
            <a:lnSpc>
              <a:spcPct val="100000"/>
            </a:lnSpc>
          </a:pPr>
          <a:r>
            <a:rPr b="1" lang="es-MX" sz="2400" spc="-1" strike="noStrike">
              <a:solidFill>
                <a:srgbClr val="000000"/>
              </a:solidFill>
              <a:latin typeface="Arial"/>
            </a:rPr>
            <a:t>Resumen</a:t>
          </a:r>
          <a:endParaRPr b="0" lang="es-MX" sz="24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147600</xdr:colOff>
      <xdr:row>0</xdr:row>
      <xdr:rowOff>118080</xdr:rowOff>
    </xdr:from>
    <xdr:to>
      <xdr:col>5</xdr:col>
      <xdr:colOff>1243440</xdr:colOff>
      <xdr:row>3</xdr:row>
      <xdr:rowOff>99720</xdr:rowOff>
    </xdr:to>
    <xdr:sp>
      <xdr:nvSpPr>
        <xdr:cNvPr id="4" name="CustomShape 1"/>
        <xdr:cNvSpPr/>
      </xdr:nvSpPr>
      <xdr:spPr>
        <a:xfrm>
          <a:off x="2787840" y="118080"/>
          <a:ext cx="6165720" cy="469080"/>
        </a:xfrm>
        <a:prstGeom prst="rect">
          <a:avLst/>
        </a:prstGeom>
        <a:solidFill>
          <a:srgbClr val="ffffff"/>
        </a:solidFill>
        <a:ln w="9360">
          <a:noFill/>
        </a:ln>
      </xdr:spPr>
      <xdr:style>
        <a:lnRef idx="0"/>
        <a:fillRef idx="0"/>
        <a:effectRef idx="0"/>
        <a:fontRef idx="minor"/>
      </xdr:style>
      <xdr:txBody>
        <a:bodyPr lIns="90000" rIns="90000" tIns="45000" bIns="45000">
          <a:noAutofit/>
        </a:bodyPr>
        <a:p>
          <a:pPr>
            <a:lnSpc>
              <a:spcPct val="100000"/>
            </a:lnSpc>
          </a:pPr>
          <a:r>
            <a:rPr b="1" lang="es-MX" sz="2400" spc="-1" strike="noStrike">
              <a:solidFill>
                <a:srgbClr val="000000"/>
              </a:solidFill>
              <a:latin typeface="Arial"/>
            </a:rPr>
            <a:t>Registro de Seguimiento de Ejecución</a:t>
          </a:r>
          <a:endParaRPr b="0" lang="es-MX" sz="240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227160</xdr:colOff>
      <xdr:row>9</xdr:row>
      <xdr:rowOff>1080</xdr:rowOff>
    </xdr:from>
    <xdr:to>
      <xdr:col>16</xdr:col>
      <xdr:colOff>5040</xdr:colOff>
      <xdr:row>27</xdr:row>
      <xdr:rowOff>20880</xdr:rowOff>
    </xdr:to>
    <xdr:graphicFrame>
      <xdr:nvGraphicFramePr>
        <xdr:cNvPr id="5" name="Chart 2"/>
        <xdr:cNvGraphicFramePr/>
      </xdr:nvGraphicFramePr>
      <xdr:xfrm>
        <a:off x="227160" y="1464120"/>
        <a:ext cx="11783520" cy="29354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twoCell">
    <xdr:from>
      <xdr:col>4</xdr:col>
      <xdr:colOff>132480</xdr:colOff>
      <xdr:row>4</xdr:row>
      <xdr:rowOff>136800</xdr:rowOff>
    </xdr:from>
    <xdr:to>
      <xdr:col>8</xdr:col>
      <xdr:colOff>145800</xdr:colOff>
      <xdr:row>7</xdr:row>
      <xdr:rowOff>37080</xdr:rowOff>
    </xdr:to>
    <xdr:sp>
      <xdr:nvSpPr>
        <xdr:cNvPr id="6" name="CustomShape 1"/>
        <xdr:cNvSpPr/>
      </xdr:nvSpPr>
      <xdr:spPr>
        <a:xfrm>
          <a:off x="3647160" y="786960"/>
          <a:ext cx="3576960" cy="387720"/>
        </a:xfrm>
        <a:prstGeom prst="rect">
          <a:avLst/>
        </a:prstGeom>
        <a:solidFill>
          <a:srgbClr val="ffffff"/>
        </a:solidFill>
        <a:ln w="9360">
          <a:noFill/>
        </a:ln>
      </xdr:spPr>
      <xdr:style>
        <a:lnRef idx="0"/>
        <a:fillRef idx="0"/>
        <a:effectRef idx="0"/>
        <a:fontRef idx="minor"/>
      </xdr:style>
      <xdr:txBody>
        <a:bodyPr lIns="90000" rIns="90000" tIns="45000" bIns="45000">
          <a:noAutofit/>
        </a:bodyPr>
        <a:p>
          <a:pPr>
            <a:lnSpc>
              <a:spcPct val="100000"/>
            </a:lnSpc>
          </a:pPr>
          <a:r>
            <a:rPr b="1" lang="es-MX" sz="2400" spc="-1" strike="noStrike">
              <a:solidFill>
                <a:srgbClr val="000000"/>
              </a:solidFill>
              <a:latin typeface="Arial"/>
            </a:rPr>
            <a:t>Planeado vs Actual</a:t>
          </a:r>
          <a:endParaRPr b="0" lang="es-MX" sz="240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637560</xdr:colOff>
      <xdr:row>6</xdr:row>
      <xdr:rowOff>0</xdr:rowOff>
    </xdr:from>
    <xdr:to>
      <xdr:col>5</xdr:col>
      <xdr:colOff>497520</xdr:colOff>
      <xdr:row>20</xdr:row>
      <xdr:rowOff>83160</xdr:rowOff>
    </xdr:to>
    <xdr:graphicFrame>
      <xdr:nvGraphicFramePr>
        <xdr:cNvPr id="7" name="Chart 1"/>
        <xdr:cNvGraphicFramePr/>
      </xdr:nvGraphicFramePr>
      <xdr:xfrm>
        <a:off x="637560" y="1143000"/>
        <a:ext cx="5141160" cy="2750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156600</xdr:colOff>
      <xdr:row>6</xdr:row>
      <xdr:rowOff>61560</xdr:rowOff>
    </xdr:from>
    <xdr:to>
      <xdr:col>11</xdr:col>
      <xdr:colOff>725040</xdr:colOff>
      <xdr:row>20</xdr:row>
      <xdr:rowOff>96120</xdr:rowOff>
    </xdr:to>
    <xdr:graphicFrame>
      <xdr:nvGraphicFramePr>
        <xdr:cNvPr id="8" name="Chart 2"/>
        <xdr:cNvGraphicFramePr/>
      </xdr:nvGraphicFramePr>
      <xdr:xfrm>
        <a:off x="6536160" y="1204560"/>
        <a:ext cx="5416920" cy="27014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twoCell">
    <xdr:from>
      <xdr:col>5</xdr:col>
      <xdr:colOff>387000</xdr:colOff>
      <xdr:row>1</xdr:row>
      <xdr:rowOff>0</xdr:rowOff>
    </xdr:from>
    <xdr:to>
      <xdr:col>6</xdr:col>
      <xdr:colOff>820800</xdr:colOff>
      <xdr:row>3</xdr:row>
      <xdr:rowOff>15120</xdr:rowOff>
    </xdr:to>
    <xdr:sp>
      <xdr:nvSpPr>
        <xdr:cNvPr id="9" name="CustomShape 1"/>
        <xdr:cNvSpPr/>
      </xdr:nvSpPr>
      <xdr:spPr>
        <a:xfrm>
          <a:off x="5668200" y="190440"/>
          <a:ext cx="1532160" cy="396000"/>
        </a:xfrm>
        <a:prstGeom prst="rect">
          <a:avLst/>
        </a:prstGeom>
        <a:solidFill>
          <a:srgbClr val="ffffff"/>
        </a:solidFill>
        <a:ln w="9360">
          <a:noFill/>
        </a:ln>
      </xdr:spPr>
      <xdr:style>
        <a:lnRef idx="0"/>
        <a:fillRef idx="0"/>
        <a:effectRef idx="0"/>
        <a:fontRef idx="minor"/>
      </xdr:style>
      <xdr:txBody>
        <a:bodyPr lIns="90000" rIns="90000" tIns="45000" bIns="45000">
          <a:noAutofit/>
        </a:bodyPr>
        <a:p>
          <a:pPr>
            <a:lnSpc>
              <a:spcPct val="100000"/>
            </a:lnSpc>
          </a:pPr>
          <a:r>
            <a:rPr b="1" lang="es-MX" sz="2400" spc="-1" strike="noStrike">
              <a:solidFill>
                <a:srgbClr val="000000"/>
              </a:solidFill>
              <a:latin typeface="Arial"/>
            </a:rPr>
            <a:t>Métricas</a:t>
          </a:r>
          <a:endParaRPr b="0" lang="es-MX" sz="2400" spc="-1" strike="noStrike">
            <a:latin typeface="Times New Roman"/>
          </a:endParaRPr>
        </a:p>
      </xdr:txBody>
    </xdr:sp>
    <xdr:clientData/>
  </xdr:twoCellAnchor>
  <xdr:twoCellAnchor editAs="oneCell">
    <xdr:from>
      <xdr:col>0</xdr:col>
      <xdr:colOff>622440</xdr:colOff>
      <xdr:row>28</xdr:row>
      <xdr:rowOff>720</xdr:rowOff>
    </xdr:from>
    <xdr:to>
      <xdr:col>5</xdr:col>
      <xdr:colOff>487080</xdr:colOff>
      <xdr:row>41</xdr:row>
      <xdr:rowOff>107640</xdr:rowOff>
    </xdr:to>
    <xdr:graphicFrame>
      <xdr:nvGraphicFramePr>
        <xdr:cNvPr id="10" name="Chart 6"/>
        <xdr:cNvGraphicFramePr/>
      </xdr:nvGraphicFramePr>
      <xdr:xfrm>
        <a:off x="622440" y="5334480"/>
        <a:ext cx="5145840" cy="258336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255960</xdr:colOff>
      <xdr:row>28</xdr:row>
      <xdr:rowOff>720</xdr:rowOff>
    </xdr:from>
    <xdr:to>
      <xdr:col>11</xdr:col>
      <xdr:colOff>534600</xdr:colOff>
      <xdr:row>41</xdr:row>
      <xdr:rowOff>86760</xdr:rowOff>
    </xdr:to>
    <xdr:graphicFrame>
      <xdr:nvGraphicFramePr>
        <xdr:cNvPr id="11" name="Chart 8"/>
        <xdr:cNvGraphicFramePr/>
      </xdr:nvGraphicFramePr>
      <xdr:xfrm>
        <a:off x="6635520" y="5334480"/>
        <a:ext cx="5127120" cy="256248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603360</xdr:colOff>
      <xdr:row>46</xdr:row>
      <xdr:rowOff>720</xdr:rowOff>
    </xdr:from>
    <xdr:to>
      <xdr:col>5</xdr:col>
      <xdr:colOff>414360</xdr:colOff>
      <xdr:row>59</xdr:row>
      <xdr:rowOff>107640</xdr:rowOff>
    </xdr:to>
    <xdr:graphicFrame>
      <xdr:nvGraphicFramePr>
        <xdr:cNvPr id="12" name="Chart 9"/>
        <xdr:cNvGraphicFramePr/>
      </xdr:nvGraphicFramePr>
      <xdr:xfrm>
        <a:off x="603360" y="8763480"/>
        <a:ext cx="5092200" cy="258336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64" createdVersion="3">
  <cacheSource type="worksheet">
    <worksheetSource ref="A1:O65515" sheet="DPCache_RegistroDefectos"/>
  </cacheSource>
  <cacheFields count="15">
    <cacheField name="Defect No." numFmtId="0">
      <sharedItems containsBlank="1" containsMixedTypes="1" containsNumber="1" containsInteger="1" minValue="1" maxValue="67" count="65">
        <n v="1"/>
        <n v="3"/>
        <n v="4"/>
        <n v="5"/>
        <n v="6"/>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s v="Defect ID"/>
        <m/>
      </sharedItems>
    </cacheField>
    <cacheField name="Title" numFmtId="0">
      <sharedItems containsBlank="1" count="52">
        <s v="DefectName_Example_1"/>
        <s v="DefectName_Example_10"/>
        <s v="DefectName_Example_11"/>
        <s v="DefectName_Example_12"/>
        <s v="DefectName_Example_13"/>
        <s v="DefectName_Example_14"/>
        <s v="DefectName_Example_15"/>
        <s v="DefectName_Example_16"/>
        <s v="DefectName_Example_17"/>
        <s v="DefectName_Example_18"/>
        <s v="DefectName_Example_19"/>
        <s v="DefectName_Example_20"/>
        <s v="DefectName_Example_21"/>
        <s v="DefectName_Example_22"/>
        <s v="DefectName_Example_23"/>
        <s v="DefectName_Example_24"/>
        <s v="DefectName_Example_25"/>
        <s v="DefectName_Example_26"/>
        <s v="DefectName_Example_27"/>
        <s v="DefectName_Example_28"/>
        <s v="DefectName_Example_29"/>
        <s v="DefectName_Example_3"/>
        <s v="DefectName_Example_30"/>
        <s v="DefectName_Example_31"/>
        <s v="DefectName_Example_32"/>
        <s v="DefectName_Example_33"/>
        <s v="DefectName_Example_34"/>
        <s v="DefectName_Example_35"/>
        <s v="DefectName_Example_36"/>
        <s v="DefectName_Example_37"/>
        <s v="DefectName_Example_38"/>
        <s v="DefectName_Example_39"/>
        <s v="DefectName_Example_4"/>
        <s v="DefectName_Example_40"/>
        <s v="DefectName_Example_41"/>
        <s v="DefectName_Example_42"/>
        <s v="DefectName_Example_43"/>
        <s v="DefectName_Example_44"/>
        <s v="DefectName_Example_45"/>
        <s v="DefectName_Example_46"/>
        <s v="DefectName_Example_47"/>
        <s v="DefectName_Example_48"/>
        <s v="DefectName_Example_49"/>
        <s v="DefectName_Example_5"/>
        <s v="DefectName_Example_50"/>
        <s v="DefectName_Example_51"/>
        <s v="DefectName_Example_52"/>
        <s v="DefectName_Example_53"/>
        <s v="DefectName_Example_54"/>
        <s v="DefectName_Example_6"/>
        <s v="Summary"/>
        <m/>
      </sharedItems>
    </cacheField>
    <cacheField name="Defect Description" numFmtId="0">
      <sharedItems containsBlank="1" count="52">
        <s v="Defect Description"/>
        <s v="Description example 1"/>
        <s v="Description example 10"/>
        <s v="Description example 11"/>
        <s v="Description example 12"/>
        <s v="Description example 13"/>
        <s v="Description example 14"/>
        <s v="Description example 15"/>
        <s v="Description example 16"/>
        <s v="Description example 17"/>
        <s v="Description example 18"/>
        <s v="Description example 19"/>
        <s v="Description example 20"/>
        <s v="Description example 21"/>
        <s v="Description example 22"/>
        <s v="Description example 23"/>
        <s v="Description example 24"/>
        <s v="Description example 25"/>
        <s v="Description example 26"/>
        <s v="Description example 27"/>
        <s v="Description example 28"/>
        <s v="Description example 29"/>
        <s v="Description example 3"/>
        <s v="Description example 30"/>
        <s v="Description example 31"/>
        <s v="Description example 32"/>
        <s v="Description example 33"/>
        <s v="Description example 34"/>
        <s v="Description example 35"/>
        <s v="Description example 36"/>
        <s v="Description example 37"/>
        <s v="Description example 38"/>
        <s v="Description example 39"/>
        <s v="Description example 4"/>
        <s v="Description example 40"/>
        <s v="Description example 41"/>
        <s v="Description example 42"/>
        <s v="Description example 43"/>
        <s v="Description example 44"/>
        <s v="Description example 45"/>
        <s v="Description example 46"/>
        <s v="Description example 47"/>
        <s v="Description example 48"/>
        <s v="Description example 49"/>
        <s v="Description example 5"/>
        <s v="Description example 50"/>
        <s v="Description example 51"/>
        <s v="Description example 52"/>
        <s v="Description example 53"/>
        <s v="Description example 54"/>
        <s v="Description example 6"/>
        <m/>
      </sharedItems>
    </cacheField>
    <cacheField name="Severity" numFmtId="0">
      <sharedItems containsBlank="1" count="7">
        <s v="High"/>
        <s v="Low"/>
        <s v="Medium"/>
        <s v="Severity"/>
        <s v="Urgent"/>
        <s v="Very High"/>
        <m/>
      </sharedItems>
    </cacheField>
    <cacheField name="Priority" numFmtId="0">
      <sharedItems containsBlank="1" count="5">
        <s v="High"/>
        <s v="Low"/>
        <s v="Medium"/>
        <s v="Priority"/>
        <m/>
      </sharedItems>
    </cacheField>
    <cacheField name="Created By" numFmtId="0">
      <sharedItems containsBlank="1" count="5">
        <s v="Detected By"/>
        <s v="TesterName1"/>
        <s v="TesterName2"/>
        <s v="TesterName3"/>
        <m/>
      </sharedItems>
    </cacheField>
    <cacheField name="Date Created (mm/dd/yy)" numFmtId="0">
      <sharedItems containsDate="1" containsBlank="1" containsMixedTypes="1" minDate="2017-03-01T00:00:00" maxDate="2017-03-05T00:00:00" count="7">
        <d v="2017-03-01T00:00:00"/>
        <d v="2017-03-02T00:00:00"/>
        <d v="2017-03-03T00:00:00"/>
        <d v="2017-03-04T00:00:00"/>
        <d v="2017-03-05T00:00:00"/>
        <s v="Detected on Date (mm/dd/yyyy)"/>
        <m/>
      </sharedItems>
    </cacheField>
    <cacheField name="Status" numFmtId="0">
      <sharedItems containsBlank="1" count="11">
        <s v="Analyzing"/>
        <s v="Closed"/>
        <s v="Completed"/>
        <s v="Fixed"/>
        <s v="In Progress"/>
        <s v="New"/>
        <s v="Open"/>
        <s v="Rejected"/>
        <s v="Reopen"/>
        <s v="Status"/>
        <m/>
      </sharedItems>
    </cacheField>
    <cacheField name="Segment" numFmtId="0">
      <sharedItems containsBlank="1" count="8">
        <s v="Customer Service"/>
        <s v="Customer Service 2"/>
        <s v="Home Page"/>
        <s v="Production Report"/>
        <s v="Resources Report"/>
        <s v="Sales Report"/>
        <s v="Subject"/>
        <m/>
      </sharedItems>
    </cacheField>
    <cacheField name="Resolution Date(mm/dd/yy)" numFmtId="0">
      <sharedItems containsDate="1" containsBlank="1" containsMixedTypes="1" minDate="2017-06-03T00:00:00" maxDate="2017-06-03T00:00:00" count="3">
        <d v="2017-06-03T00:00:00"/>
        <s v="Closing Date (mm/dd/yyyy)"/>
        <m/>
      </sharedItems>
    </cacheField>
    <cacheField name="Defect Type" numFmtId="0">
      <sharedItems containsBlank="1" count="5">
        <s v="Defect Type"/>
        <s v="Performance"/>
        <s v="Testability"/>
        <s v="Usability"/>
        <m/>
      </sharedItems>
    </cacheField>
    <cacheField name="Case Name" numFmtId="0">
      <sharedItems containsBlank="1" count="52">
        <s v="Case Name"/>
        <s v="TC_Example_01"/>
        <s v="TC_Example_03"/>
        <s v="TC_Example_04"/>
        <s v="TC_Example_05"/>
        <s v="TC_Example_06"/>
        <s v="TC_Example_10"/>
        <s v="TC_Example_11"/>
        <s v="TC_Example_12"/>
        <s v="TC_Example_13"/>
        <s v="TC_Example_14"/>
        <s v="TC_Example_15"/>
        <s v="TC_Example_16"/>
        <s v="TC_Example_17"/>
        <s v="TC_Example_18"/>
        <s v="TC_Example_19"/>
        <s v="TC_Example_20"/>
        <s v="TC_Example_21"/>
        <s v="TC_Example_22"/>
        <s v="TC_Example_23"/>
        <s v="TC_Example_24"/>
        <s v="TC_Example_25"/>
        <s v="TC_Example_26"/>
        <s v="TC_Example_27"/>
        <s v="TC_Example_28"/>
        <s v="TC_Example_29"/>
        <s v="TC_Example_30"/>
        <s v="TC_Example_31"/>
        <s v="TC_Example_32"/>
        <s v="TC_Example_33"/>
        <s v="TC_Example_34"/>
        <s v="TC_Example_35"/>
        <s v="TC_Example_36"/>
        <s v="TC_Example_37"/>
        <s v="TC_Example_38"/>
        <s v="TC_Example_39"/>
        <s v="TC_Example_40"/>
        <s v="TC_Example_41"/>
        <s v="TC_Example_42"/>
        <s v="TC_Example_43"/>
        <s v="TC_Example_44"/>
        <s v="TC_Example_45"/>
        <s v="TC_Example_46"/>
        <s v="TC_Example_47"/>
        <s v="TC_Example_48"/>
        <s v="TC_Example_49"/>
        <s v="TC_Example_50"/>
        <s v="TC_Example_51"/>
        <s v="TC_Example_52"/>
        <s v="TC_Example_53"/>
        <s v="TC_Example_54"/>
        <m/>
      </sharedItems>
    </cacheField>
    <cacheField name="Root Cause" numFmtId="0">
      <sharedItems containsString="0" containsBlank="1" count="1">
        <m/>
      </sharedItems>
    </cacheField>
    <cacheField name="Release" numFmtId="0">
      <sharedItems containsBlank="1" containsMixedTypes="1" containsNumber="1" containsInteger="1" minValue="1" maxValue="3" count="5">
        <n v="1"/>
        <n v="2"/>
        <n v="3"/>
        <s v="Detected in Release"/>
        <m/>
      </sharedItems>
    </cacheField>
    <cacheField name="Comments" numFmtId="0">
      <sharedItems containsBlank="1" count="2">
        <s v="Comments"/>
        <m/>
      </sharedItems>
    </cacheField>
  </cacheFields>
</pivotCacheDefinition>
</file>

<file path=xl/pivotCache/pivotCacheRecords1.xml><?xml version="1.0" encoding="utf-8"?>
<pivotCacheRecords xmlns="http://schemas.openxmlformats.org/spreadsheetml/2006/main" xmlns:r="http://schemas.openxmlformats.org/officeDocument/2006/relationships" count="64">
  <r>
    <x v="63"/>
    <x v="50"/>
    <x v="0"/>
    <x v="3"/>
    <x v="3"/>
    <x v="0"/>
    <x v="5"/>
    <x v="9"/>
    <x v="6"/>
    <x v="1"/>
    <x v="0"/>
    <x v="0"/>
    <x v="0"/>
    <x v="3"/>
    <x v="0"/>
  </r>
  <r>
    <x v="0"/>
    <x v="0"/>
    <x v="1"/>
    <x v="5"/>
    <x v="0"/>
    <x v="1"/>
    <x v="0"/>
    <x v="0"/>
    <x v="0"/>
    <x v="2"/>
    <x v="1"/>
    <x v="1"/>
    <x v="0"/>
    <x v="0"/>
    <x v="1"/>
  </r>
  <r>
    <x v="1"/>
    <x v="21"/>
    <x v="22"/>
    <x v="5"/>
    <x v="0"/>
    <x v="3"/>
    <x v="2"/>
    <x v="4"/>
    <x v="0"/>
    <x v="0"/>
    <x v="3"/>
    <x v="2"/>
    <x v="0"/>
    <x v="0"/>
    <x v="1"/>
  </r>
  <r>
    <x v="2"/>
    <x v="32"/>
    <x v="33"/>
    <x v="5"/>
    <x v="1"/>
    <x v="1"/>
    <x v="3"/>
    <x v="1"/>
    <x v="0"/>
    <x v="0"/>
    <x v="1"/>
    <x v="3"/>
    <x v="0"/>
    <x v="0"/>
    <x v="1"/>
  </r>
  <r>
    <x v="3"/>
    <x v="43"/>
    <x v="44"/>
    <x v="5"/>
    <x v="1"/>
    <x v="2"/>
    <x v="4"/>
    <x v="3"/>
    <x v="0"/>
    <x v="0"/>
    <x v="2"/>
    <x v="4"/>
    <x v="0"/>
    <x v="0"/>
    <x v="1"/>
  </r>
  <r>
    <x v="4"/>
    <x v="49"/>
    <x v="50"/>
    <x v="5"/>
    <x v="1"/>
    <x v="3"/>
    <x v="0"/>
    <x v="2"/>
    <x v="0"/>
    <x v="0"/>
    <x v="3"/>
    <x v="5"/>
    <x v="0"/>
    <x v="0"/>
    <x v="1"/>
  </r>
  <r>
    <x v="5"/>
    <x v="1"/>
    <x v="2"/>
    <x v="1"/>
    <x v="0"/>
    <x v="1"/>
    <x v="4"/>
    <x v="5"/>
    <x v="0"/>
    <x v="0"/>
    <x v="1"/>
    <x v="6"/>
    <x v="0"/>
    <x v="0"/>
    <x v="1"/>
  </r>
  <r>
    <x v="6"/>
    <x v="2"/>
    <x v="3"/>
    <x v="2"/>
    <x v="2"/>
    <x v="2"/>
    <x v="1"/>
    <x v="2"/>
    <x v="0"/>
    <x v="0"/>
    <x v="2"/>
    <x v="7"/>
    <x v="0"/>
    <x v="0"/>
    <x v="1"/>
  </r>
  <r>
    <x v="7"/>
    <x v="3"/>
    <x v="4"/>
    <x v="0"/>
    <x v="2"/>
    <x v="3"/>
    <x v="2"/>
    <x v="2"/>
    <x v="0"/>
    <x v="0"/>
    <x v="3"/>
    <x v="8"/>
    <x v="0"/>
    <x v="0"/>
    <x v="1"/>
  </r>
  <r>
    <x v="8"/>
    <x v="4"/>
    <x v="5"/>
    <x v="5"/>
    <x v="1"/>
    <x v="1"/>
    <x v="3"/>
    <x v="5"/>
    <x v="3"/>
    <x v="2"/>
    <x v="1"/>
    <x v="9"/>
    <x v="0"/>
    <x v="0"/>
    <x v="1"/>
  </r>
  <r>
    <x v="9"/>
    <x v="5"/>
    <x v="6"/>
    <x v="4"/>
    <x v="2"/>
    <x v="2"/>
    <x v="4"/>
    <x v="2"/>
    <x v="3"/>
    <x v="0"/>
    <x v="2"/>
    <x v="10"/>
    <x v="0"/>
    <x v="0"/>
    <x v="1"/>
  </r>
  <r>
    <x v="10"/>
    <x v="6"/>
    <x v="7"/>
    <x v="1"/>
    <x v="1"/>
    <x v="3"/>
    <x v="0"/>
    <x v="3"/>
    <x v="3"/>
    <x v="0"/>
    <x v="3"/>
    <x v="11"/>
    <x v="0"/>
    <x v="0"/>
    <x v="1"/>
  </r>
  <r>
    <x v="11"/>
    <x v="7"/>
    <x v="8"/>
    <x v="2"/>
    <x v="0"/>
    <x v="1"/>
    <x v="1"/>
    <x v="3"/>
    <x v="3"/>
    <x v="0"/>
    <x v="1"/>
    <x v="12"/>
    <x v="0"/>
    <x v="0"/>
    <x v="1"/>
  </r>
  <r>
    <x v="12"/>
    <x v="8"/>
    <x v="9"/>
    <x v="0"/>
    <x v="2"/>
    <x v="2"/>
    <x v="2"/>
    <x v="3"/>
    <x v="3"/>
    <x v="0"/>
    <x v="2"/>
    <x v="13"/>
    <x v="0"/>
    <x v="0"/>
    <x v="1"/>
  </r>
  <r>
    <x v="13"/>
    <x v="9"/>
    <x v="10"/>
    <x v="5"/>
    <x v="1"/>
    <x v="3"/>
    <x v="3"/>
    <x v="3"/>
    <x v="3"/>
    <x v="0"/>
    <x v="3"/>
    <x v="14"/>
    <x v="0"/>
    <x v="0"/>
    <x v="1"/>
  </r>
  <r>
    <x v="14"/>
    <x v="10"/>
    <x v="11"/>
    <x v="4"/>
    <x v="2"/>
    <x v="1"/>
    <x v="4"/>
    <x v="3"/>
    <x v="3"/>
    <x v="0"/>
    <x v="1"/>
    <x v="15"/>
    <x v="0"/>
    <x v="1"/>
    <x v="1"/>
  </r>
  <r>
    <x v="15"/>
    <x v="11"/>
    <x v="12"/>
    <x v="1"/>
    <x v="0"/>
    <x v="2"/>
    <x v="1"/>
    <x v="3"/>
    <x v="3"/>
    <x v="0"/>
    <x v="2"/>
    <x v="16"/>
    <x v="0"/>
    <x v="1"/>
    <x v="1"/>
  </r>
  <r>
    <x v="16"/>
    <x v="12"/>
    <x v="13"/>
    <x v="2"/>
    <x v="0"/>
    <x v="3"/>
    <x v="2"/>
    <x v="3"/>
    <x v="3"/>
    <x v="0"/>
    <x v="3"/>
    <x v="17"/>
    <x v="0"/>
    <x v="1"/>
    <x v="1"/>
  </r>
  <r>
    <x v="17"/>
    <x v="13"/>
    <x v="14"/>
    <x v="0"/>
    <x v="0"/>
    <x v="1"/>
    <x v="3"/>
    <x v="4"/>
    <x v="3"/>
    <x v="0"/>
    <x v="1"/>
    <x v="18"/>
    <x v="0"/>
    <x v="1"/>
    <x v="1"/>
  </r>
  <r>
    <x v="18"/>
    <x v="14"/>
    <x v="15"/>
    <x v="5"/>
    <x v="0"/>
    <x v="2"/>
    <x v="4"/>
    <x v="4"/>
    <x v="3"/>
    <x v="0"/>
    <x v="2"/>
    <x v="19"/>
    <x v="0"/>
    <x v="1"/>
    <x v="1"/>
  </r>
  <r>
    <x v="19"/>
    <x v="15"/>
    <x v="16"/>
    <x v="4"/>
    <x v="1"/>
    <x v="3"/>
    <x v="0"/>
    <x v="4"/>
    <x v="4"/>
    <x v="0"/>
    <x v="3"/>
    <x v="20"/>
    <x v="0"/>
    <x v="1"/>
    <x v="1"/>
  </r>
  <r>
    <x v="20"/>
    <x v="16"/>
    <x v="17"/>
    <x v="1"/>
    <x v="1"/>
    <x v="1"/>
    <x v="1"/>
    <x v="4"/>
    <x v="0"/>
    <x v="0"/>
    <x v="1"/>
    <x v="21"/>
    <x v="0"/>
    <x v="1"/>
    <x v="1"/>
  </r>
  <r>
    <x v="21"/>
    <x v="17"/>
    <x v="18"/>
    <x v="2"/>
    <x v="0"/>
    <x v="2"/>
    <x v="2"/>
    <x v="4"/>
    <x v="1"/>
    <x v="0"/>
    <x v="2"/>
    <x v="22"/>
    <x v="0"/>
    <x v="1"/>
    <x v="1"/>
  </r>
  <r>
    <x v="22"/>
    <x v="18"/>
    <x v="19"/>
    <x v="0"/>
    <x v="2"/>
    <x v="3"/>
    <x v="3"/>
    <x v="5"/>
    <x v="1"/>
    <x v="2"/>
    <x v="3"/>
    <x v="23"/>
    <x v="0"/>
    <x v="1"/>
    <x v="1"/>
  </r>
  <r>
    <x v="23"/>
    <x v="19"/>
    <x v="20"/>
    <x v="5"/>
    <x v="1"/>
    <x v="1"/>
    <x v="4"/>
    <x v="5"/>
    <x v="1"/>
    <x v="2"/>
    <x v="1"/>
    <x v="24"/>
    <x v="0"/>
    <x v="1"/>
    <x v="1"/>
  </r>
  <r>
    <x v="24"/>
    <x v="20"/>
    <x v="21"/>
    <x v="4"/>
    <x v="2"/>
    <x v="2"/>
    <x v="1"/>
    <x v="5"/>
    <x v="1"/>
    <x v="2"/>
    <x v="2"/>
    <x v="25"/>
    <x v="0"/>
    <x v="1"/>
    <x v="1"/>
  </r>
  <r>
    <x v="25"/>
    <x v="22"/>
    <x v="23"/>
    <x v="1"/>
    <x v="0"/>
    <x v="3"/>
    <x v="2"/>
    <x v="5"/>
    <x v="1"/>
    <x v="2"/>
    <x v="3"/>
    <x v="26"/>
    <x v="0"/>
    <x v="1"/>
    <x v="1"/>
  </r>
  <r>
    <x v="26"/>
    <x v="23"/>
    <x v="24"/>
    <x v="2"/>
    <x v="0"/>
    <x v="1"/>
    <x v="3"/>
    <x v="7"/>
    <x v="1"/>
    <x v="0"/>
    <x v="1"/>
    <x v="27"/>
    <x v="0"/>
    <x v="1"/>
    <x v="1"/>
  </r>
  <r>
    <x v="27"/>
    <x v="24"/>
    <x v="25"/>
    <x v="0"/>
    <x v="0"/>
    <x v="2"/>
    <x v="4"/>
    <x v="7"/>
    <x v="1"/>
    <x v="0"/>
    <x v="2"/>
    <x v="28"/>
    <x v="0"/>
    <x v="1"/>
    <x v="1"/>
  </r>
  <r>
    <x v="28"/>
    <x v="25"/>
    <x v="26"/>
    <x v="5"/>
    <x v="0"/>
    <x v="3"/>
    <x v="0"/>
    <x v="7"/>
    <x v="1"/>
    <x v="0"/>
    <x v="3"/>
    <x v="29"/>
    <x v="0"/>
    <x v="1"/>
    <x v="1"/>
  </r>
  <r>
    <x v="29"/>
    <x v="26"/>
    <x v="27"/>
    <x v="4"/>
    <x v="1"/>
    <x v="1"/>
    <x v="1"/>
    <x v="7"/>
    <x v="2"/>
    <x v="0"/>
    <x v="1"/>
    <x v="30"/>
    <x v="0"/>
    <x v="1"/>
    <x v="1"/>
  </r>
  <r>
    <x v="30"/>
    <x v="27"/>
    <x v="28"/>
    <x v="1"/>
    <x v="1"/>
    <x v="2"/>
    <x v="2"/>
    <x v="7"/>
    <x v="3"/>
    <x v="0"/>
    <x v="2"/>
    <x v="31"/>
    <x v="0"/>
    <x v="1"/>
    <x v="1"/>
  </r>
  <r>
    <x v="31"/>
    <x v="28"/>
    <x v="29"/>
    <x v="2"/>
    <x v="0"/>
    <x v="3"/>
    <x v="3"/>
    <x v="7"/>
    <x v="4"/>
    <x v="0"/>
    <x v="3"/>
    <x v="32"/>
    <x v="0"/>
    <x v="1"/>
    <x v="1"/>
  </r>
  <r>
    <x v="32"/>
    <x v="29"/>
    <x v="30"/>
    <x v="0"/>
    <x v="2"/>
    <x v="1"/>
    <x v="4"/>
    <x v="7"/>
    <x v="0"/>
    <x v="0"/>
    <x v="1"/>
    <x v="33"/>
    <x v="0"/>
    <x v="2"/>
    <x v="1"/>
  </r>
  <r>
    <x v="33"/>
    <x v="30"/>
    <x v="31"/>
    <x v="5"/>
    <x v="1"/>
    <x v="2"/>
    <x v="1"/>
    <x v="7"/>
    <x v="1"/>
    <x v="0"/>
    <x v="2"/>
    <x v="34"/>
    <x v="0"/>
    <x v="2"/>
    <x v="1"/>
  </r>
  <r>
    <x v="34"/>
    <x v="31"/>
    <x v="32"/>
    <x v="4"/>
    <x v="2"/>
    <x v="3"/>
    <x v="2"/>
    <x v="6"/>
    <x v="5"/>
    <x v="2"/>
    <x v="3"/>
    <x v="35"/>
    <x v="0"/>
    <x v="2"/>
    <x v="1"/>
  </r>
  <r>
    <x v="35"/>
    <x v="33"/>
    <x v="34"/>
    <x v="1"/>
    <x v="0"/>
    <x v="1"/>
    <x v="3"/>
    <x v="6"/>
    <x v="5"/>
    <x v="2"/>
    <x v="1"/>
    <x v="36"/>
    <x v="0"/>
    <x v="2"/>
    <x v="1"/>
  </r>
  <r>
    <x v="36"/>
    <x v="34"/>
    <x v="35"/>
    <x v="2"/>
    <x v="0"/>
    <x v="2"/>
    <x v="4"/>
    <x v="6"/>
    <x v="5"/>
    <x v="2"/>
    <x v="2"/>
    <x v="37"/>
    <x v="0"/>
    <x v="2"/>
    <x v="1"/>
  </r>
  <r>
    <x v="37"/>
    <x v="35"/>
    <x v="36"/>
    <x v="0"/>
    <x v="0"/>
    <x v="3"/>
    <x v="0"/>
    <x v="6"/>
    <x v="5"/>
    <x v="2"/>
    <x v="3"/>
    <x v="38"/>
    <x v="0"/>
    <x v="2"/>
    <x v="1"/>
  </r>
  <r>
    <x v="38"/>
    <x v="36"/>
    <x v="37"/>
    <x v="5"/>
    <x v="0"/>
    <x v="1"/>
    <x v="1"/>
    <x v="6"/>
    <x v="5"/>
    <x v="2"/>
    <x v="1"/>
    <x v="39"/>
    <x v="0"/>
    <x v="2"/>
    <x v="1"/>
  </r>
  <r>
    <x v="39"/>
    <x v="37"/>
    <x v="38"/>
    <x v="4"/>
    <x v="1"/>
    <x v="2"/>
    <x v="2"/>
    <x v="6"/>
    <x v="5"/>
    <x v="2"/>
    <x v="2"/>
    <x v="40"/>
    <x v="0"/>
    <x v="2"/>
    <x v="1"/>
  </r>
  <r>
    <x v="40"/>
    <x v="38"/>
    <x v="39"/>
    <x v="1"/>
    <x v="1"/>
    <x v="3"/>
    <x v="3"/>
    <x v="8"/>
    <x v="5"/>
    <x v="2"/>
    <x v="3"/>
    <x v="41"/>
    <x v="0"/>
    <x v="2"/>
    <x v="1"/>
  </r>
  <r>
    <x v="41"/>
    <x v="39"/>
    <x v="40"/>
    <x v="2"/>
    <x v="0"/>
    <x v="1"/>
    <x v="4"/>
    <x v="8"/>
    <x v="5"/>
    <x v="2"/>
    <x v="1"/>
    <x v="42"/>
    <x v="0"/>
    <x v="2"/>
    <x v="1"/>
  </r>
  <r>
    <x v="42"/>
    <x v="40"/>
    <x v="41"/>
    <x v="0"/>
    <x v="2"/>
    <x v="2"/>
    <x v="1"/>
    <x v="8"/>
    <x v="3"/>
    <x v="2"/>
    <x v="2"/>
    <x v="43"/>
    <x v="0"/>
    <x v="2"/>
    <x v="1"/>
  </r>
  <r>
    <x v="43"/>
    <x v="41"/>
    <x v="42"/>
    <x v="5"/>
    <x v="1"/>
    <x v="3"/>
    <x v="2"/>
    <x v="8"/>
    <x v="4"/>
    <x v="2"/>
    <x v="3"/>
    <x v="44"/>
    <x v="0"/>
    <x v="2"/>
    <x v="1"/>
  </r>
  <r>
    <x v="44"/>
    <x v="42"/>
    <x v="43"/>
    <x v="4"/>
    <x v="2"/>
    <x v="1"/>
    <x v="3"/>
    <x v="4"/>
    <x v="0"/>
    <x v="0"/>
    <x v="1"/>
    <x v="45"/>
    <x v="0"/>
    <x v="2"/>
    <x v="1"/>
  </r>
  <r>
    <x v="45"/>
    <x v="44"/>
    <x v="45"/>
    <x v="1"/>
    <x v="0"/>
    <x v="2"/>
    <x v="4"/>
    <x v="6"/>
    <x v="1"/>
    <x v="2"/>
    <x v="2"/>
    <x v="46"/>
    <x v="0"/>
    <x v="2"/>
    <x v="1"/>
  </r>
  <r>
    <x v="46"/>
    <x v="45"/>
    <x v="46"/>
    <x v="2"/>
    <x v="0"/>
    <x v="3"/>
    <x v="0"/>
    <x v="6"/>
    <x v="5"/>
    <x v="2"/>
    <x v="3"/>
    <x v="47"/>
    <x v="0"/>
    <x v="2"/>
    <x v="1"/>
  </r>
  <r>
    <x v="47"/>
    <x v="46"/>
    <x v="47"/>
    <x v="0"/>
    <x v="0"/>
    <x v="1"/>
    <x v="1"/>
    <x v="6"/>
    <x v="2"/>
    <x v="2"/>
    <x v="1"/>
    <x v="48"/>
    <x v="0"/>
    <x v="2"/>
    <x v="1"/>
  </r>
  <r>
    <x v="48"/>
    <x v="47"/>
    <x v="48"/>
    <x v="5"/>
    <x v="0"/>
    <x v="2"/>
    <x v="2"/>
    <x v="3"/>
    <x v="3"/>
    <x v="0"/>
    <x v="2"/>
    <x v="49"/>
    <x v="0"/>
    <x v="2"/>
    <x v="1"/>
  </r>
  <r>
    <x v="49"/>
    <x v="48"/>
    <x v="49"/>
    <x v="4"/>
    <x v="0"/>
    <x v="3"/>
    <x v="3"/>
    <x v="6"/>
    <x v="4"/>
    <x v="2"/>
    <x v="3"/>
    <x v="50"/>
    <x v="0"/>
    <x v="2"/>
    <x v="1"/>
  </r>
  <r>
    <x v="50"/>
    <x v="51"/>
    <x v="51"/>
    <x v="6"/>
    <x v="4"/>
    <x v="4"/>
    <x v="6"/>
    <x v="10"/>
    <x v="7"/>
    <x v="2"/>
    <x v="4"/>
    <x v="51"/>
    <x v="0"/>
    <x v="4"/>
    <x v="1"/>
  </r>
  <r>
    <x v="51"/>
    <x v="51"/>
    <x v="51"/>
    <x v="6"/>
    <x v="4"/>
    <x v="4"/>
    <x v="6"/>
    <x v="10"/>
    <x v="7"/>
    <x v="2"/>
    <x v="4"/>
    <x v="51"/>
    <x v="0"/>
    <x v="4"/>
    <x v="1"/>
  </r>
  <r>
    <x v="52"/>
    <x v="51"/>
    <x v="51"/>
    <x v="6"/>
    <x v="4"/>
    <x v="4"/>
    <x v="6"/>
    <x v="10"/>
    <x v="7"/>
    <x v="2"/>
    <x v="4"/>
    <x v="51"/>
    <x v="0"/>
    <x v="4"/>
    <x v="1"/>
  </r>
  <r>
    <x v="53"/>
    <x v="51"/>
    <x v="51"/>
    <x v="6"/>
    <x v="4"/>
    <x v="4"/>
    <x v="6"/>
    <x v="10"/>
    <x v="7"/>
    <x v="2"/>
    <x v="4"/>
    <x v="51"/>
    <x v="0"/>
    <x v="4"/>
    <x v="1"/>
  </r>
  <r>
    <x v="54"/>
    <x v="51"/>
    <x v="51"/>
    <x v="6"/>
    <x v="4"/>
    <x v="4"/>
    <x v="6"/>
    <x v="10"/>
    <x v="7"/>
    <x v="2"/>
    <x v="4"/>
    <x v="51"/>
    <x v="0"/>
    <x v="4"/>
    <x v="1"/>
  </r>
  <r>
    <x v="55"/>
    <x v="51"/>
    <x v="51"/>
    <x v="6"/>
    <x v="4"/>
    <x v="4"/>
    <x v="6"/>
    <x v="10"/>
    <x v="7"/>
    <x v="2"/>
    <x v="4"/>
    <x v="51"/>
    <x v="0"/>
    <x v="4"/>
    <x v="1"/>
  </r>
  <r>
    <x v="56"/>
    <x v="51"/>
    <x v="51"/>
    <x v="6"/>
    <x v="4"/>
    <x v="4"/>
    <x v="6"/>
    <x v="10"/>
    <x v="7"/>
    <x v="2"/>
    <x v="4"/>
    <x v="51"/>
    <x v="0"/>
    <x v="4"/>
    <x v="1"/>
  </r>
  <r>
    <x v="57"/>
    <x v="51"/>
    <x v="51"/>
    <x v="6"/>
    <x v="4"/>
    <x v="4"/>
    <x v="6"/>
    <x v="10"/>
    <x v="7"/>
    <x v="2"/>
    <x v="4"/>
    <x v="51"/>
    <x v="0"/>
    <x v="4"/>
    <x v="1"/>
  </r>
  <r>
    <x v="58"/>
    <x v="51"/>
    <x v="51"/>
    <x v="6"/>
    <x v="4"/>
    <x v="4"/>
    <x v="6"/>
    <x v="10"/>
    <x v="7"/>
    <x v="2"/>
    <x v="4"/>
    <x v="51"/>
    <x v="0"/>
    <x v="4"/>
    <x v="1"/>
  </r>
  <r>
    <x v="59"/>
    <x v="51"/>
    <x v="51"/>
    <x v="6"/>
    <x v="4"/>
    <x v="4"/>
    <x v="6"/>
    <x v="10"/>
    <x v="7"/>
    <x v="2"/>
    <x v="4"/>
    <x v="51"/>
    <x v="0"/>
    <x v="4"/>
    <x v="1"/>
  </r>
  <r>
    <x v="60"/>
    <x v="51"/>
    <x v="51"/>
    <x v="6"/>
    <x v="4"/>
    <x v="4"/>
    <x v="6"/>
    <x v="10"/>
    <x v="7"/>
    <x v="2"/>
    <x v="4"/>
    <x v="51"/>
    <x v="0"/>
    <x v="4"/>
    <x v="1"/>
  </r>
  <r>
    <x v="61"/>
    <x v="51"/>
    <x v="51"/>
    <x v="6"/>
    <x v="4"/>
    <x v="4"/>
    <x v="6"/>
    <x v="10"/>
    <x v="7"/>
    <x v="2"/>
    <x v="4"/>
    <x v="51"/>
    <x v="0"/>
    <x v="4"/>
    <x v="1"/>
  </r>
  <r>
    <x v="62"/>
    <x v="51"/>
    <x v="51"/>
    <x v="6"/>
    <x v="4"/>
    <x v="4"/>
    <x v="6"/>
    <x v="10"/>
    <x v="7"/>
    <x v="2"/>
    <x v="4"/>
    <x v="51"/>
    <x v="0"/>
    <x v="4"/>
    <x v="1"/>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0" dataCaption="Values" useAutoFormatting="0" itemPrintTitles="1" indent="0" outline="0" outlineData="0" compact="0" compactData="0">
  <location ref="B61:K127" firstHeaderRow="1" firstDataRow="2" firstDataCol="1"/>
  <pivotFields count="15">
    <pivotField axis="axisRow" compact="0" showAll="0" outline="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h="1" x="64"/>
        <item x="63"/>
        <item t="default"/>
      </items>
    </pivotField>
    <pivotField compact="0" showAll="0" outline="0"/>
    <pivotField compact="0" showAll="0" outline="0"/>
    <pivotField compact="0" showAll="0" outline="0"/>
    <pivotField compact="0" showAll="0" outline="0"/>
    <pivotField compact="0" showAll="0" outline="0"/>
    <pivotField compact="0" showAll="0" outline="0"/>
    <pivotField compact="0" showAll="0" outline="0"/>
    <pivotField axis="axisCol" compact="0" showAll="0" outline="0">
      <items count="9">
        <item x="7"/>
        <item x="0"/>
        <item x="3"/>
        <item x="4"/>
        <item x="1"/>
        <item x="2"/>
        <item x="5"/>
        <item x="6"/>
        <item t="default"/>
      </items>
    </pivotField>
    <pivotField compact="0" showAll="0"/>
    <pivotField compact="0" showAll="0" outline="0"/>
    <pivotField compact="0" showAll="0" outline="0"/>
    <pivotField compact="0" showAll="0" outline="0"/>
    <pivotField compact="0" showAll="0" outline="0"/>
    <pivotField compact="0" showAll="0" outline="0"/>
  </pivotFields>
  <rowFields count="1">
    <field x="0"/>
  </rowFields>
  <colFields count="1">
    <field x="8"/>
  </colFields>
  <pivotTableStyleInfo name="PivotStyleLight16" showRowHeaders="1" showColHeaders="1" showRowStripes="0" showColStripes="0" showLastColumn="1"/>
</pivotTableDefinition>
</file>

<file path=xl/tables/table1.xml><?xml version="1.0" encoding="utf-8"?>
<table xmlns="http://schemas.openxmlformats.org/spreadsheetml/2006/main" id="1" name="Table1" displayName="Table1" ref="B32:F45" headerRowCount="1" totalsRowCount="0" totalsRowShown="0">
  <autoFilter ref="B32:F45"/>
  <tableColumns count="5">
    <tableColumn id="1" name="Fecha"/>
    <tableColumn id="2" name="Planeada"/>
    <tableColumn id="3" name="Acumulado Planeado"/>
    <tableColumn id="4" name="Ejecutado"/>
    <tableColumn id="5" name="Acumulado Ejecutado"/>
  </tableColumns>
</tabl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Relationship Id="rId2" Type="http://schemas.openxmlformats.org/officeDocument/2006/relationships/table" Target="../tables/table1.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1:C4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37" activeCellId="0" sqref="C37"/>
    </sheetView>
  </sheetViews>
  <sheetFormatPr defaultColWidth="11.55078125" defaultRowHeight="12.8" zeroHeight="false" outlineLevelRow="0" outlineLevelCol="0"/>
  <cols>
    <col collapsed="false" customWidth="true" hidden="false" outlineLevel="0" max="1" min="1" style="0" width="9.13"/>
    <col collapsed="false" customWidth="true" hidden="false" outlineLevel="0" max="2" min="2" style="0" width="34.42"/>
    <col collapsed="false" customWidth="true" hidden="false" outlineLevel="0" max="3" min="3" style="0" width="147.98"/>
    <col collapsed="false" customWidth="true" hidden="false" outlineLevel="0" max="64" min="4" style="0" width="8.73"/>
  </cols>
  <sheetData>
    <row r="1" customFormat="false" ht="12.8" hidden="false" customHeight="false" outlineLevel="0" collapsed="false">
      <c r="B1" s="1"/>
      <c r="C1" s="1"/>
    </row>
    <row r="2" customFormat="false" ht="12.8" hidden="false" customHeight="false" outlineLevel="0" collapsed="false">
      <c r="B2" s="1"/>
      <c r="C2" s="1"/>
    </row>
    <row r="3" customFormat="false" ht="12.8" hidden="false" customHeight="false" outlineLevel="0" collapsed="false">
      <c r="B3" s="1"/>
      <c r="C3" s="1"/>
    </row>
    <row r="4" customFormat="false" ht="12.8" hidden="false" customHeight="false" outlineLevel="0" collapsed="false">
      <c r="B4" s="1"/>
      <c r="C4" s="1"/>
    </row>
    <row r="5" customFormat="false" ht="12.8" hidden="false" customHeight="false" outlineLevel="0" collapsed="false">
      <c r="B5" s="1"/>
      <c r="C5" s="1"/>
    </row>
    <row r="6" customFormat="false" ht="12.8" hidden="false" customHeight="false" outlineLevel="0" collapsed="false">
      <c r="B6" s="1"/>
      <c r="C6" s="1"/>
    </row>
    <row r="7" customFormat="false" ht="12.8" hidden="false" customHeight="false" outlineLevel="0" collapsed="false">
      <c r="B7" s="1"/>
      <c r="C7" s="1"/>
    </row>
    <row r="8" customFormat="false" ht="13.5" hidden="false" customHeight="true" outlineLevel="0" collapsed="false">
      <c r="B8" s="1"/>
      <c r="C8" s="1"/>
    </row>
    <row r="9" customFormat="false" ht="13.5" hidden="false" customHeight="true" outlineLevel="0" collapsed="false">
      <c r="B9" s="1"/>
      <c r="C9" s="1"/>
    </row>
    <row r="10" customFormat="false" ht="13.5" hidden="false" customHeight="true" outlineLevel="0" collapsed="false">
      <c r="B10" s="1"/>
      <c r="C10" s="1"/>
    </row>
    <row r="11" customFormat="false" ht="12.8" hidden="false" customHeight="false" outlineLevel="0" collapsed="false">
      <c r="B11" s="2" t="s">
        <v>0</v>
      </c>
      <c r="C11" s="3" t="s">
        <v>1</v>
      </c>
    </row>
    <row r="12" customFormat="false" ht="13.8" hidden="false" customHeight="false" outlineLevel="0" collapsed="false">
      <c r="B12" s="4" t="s">
        <v>2</v>
      </c>
      <c r="C12" s="5" t="s">
        <v>3</v>
      </c>
    </row>
    <row r="13" customFormat="false" ht="13.8" hidden="false" customHeight="false" outlineLevel="0" collapsed="false">
      <c r="B13" s="4" t="s">
        <v>4</v>
      </c>
      <c r="C13" s="5" t="s">
        <v>5</v>
      </c>
    </row>
    <row r="14" customFormat="false" ht="13.8" hidden="false" customHeight="false" outlineLevel="0" collapsed="false">
      <c r="B14" s="4" t="s">
        <v>6</v>
      </c>
      <c r="C14" s="5" t="s">
        <v>7</v>
      </c>
    </row>
    <row r="15" customFormat="false" ht="13.8" hidden="false" customHeight="false" outlineLevel="0" collapsed="false">
      <c r="B15" s="4" t="s">
        <v>8</v>
      </c>
      <c r="C15" s="6" t="s">
        <v>9</v>
      </c>
    </row>
    <row r="16" customFormat="false" ht="13.8" hidden="false" customHeight="false" outlineLevel="0" collapsed="false">
      <c r="B16" s="4" t="s">
        <v>10</v>
      </c>
      <c r="C16" s="6" t="s">
        <v>11</v>
      </c>
    </row>
    <row r="26" customFormat="false" ht="15" hidden="false" customHeight="false" outlineLevel="0" collapsed="false">
      <c r="B26" s="7" t="s">
        <v>12</v>
      </c>
      <c r="C26" s="7" t="s">
        <v>13</v>
      </c>
    </row>
    <row r="27" customFormat="false" ht="13.8" hidden="false" customHeight="false" outlineLevel="0" collapsed="false">
      <c r="B27" s="8" t="s">
        <v>14</v>
      </c>
      <c r="C27" s="9" t="s">
        <v>15</v>
      </c>
    </row>
    <row r="28" customFormat="false" ht="13.8" hidden="false" customHeight="false" outlineLevel="0" collapsed="false">
      <c r="B28" s="10" t="s">
        <v>16</v>
      </c>
      <c r="C28" s="9" t="s">
        <v>17</v>
      </c>
    </row>
    <row r="29" customFormat="false" ht="13.8" hidden="false" customHeight="false" outlineLevel="0" collapsed="false">
      <c r="B29" s="10" t="s">
        <v>18</v>
      </c>
      <c r="C29" s="9" t="s">
        <v>19</v>
      </c>
    </row>
    <row r="30" customFormat="false" ht="13.8" hidden="false" customHeight="false" outlineLevel="0" collapsed="false">
      <c r="B30" s="10" t="s">
        <v>20</v>
      </c>
      <c r="C30" s="9" t="s">
        <v>21</v>
      </c>
    </row>
    <row r="31" customFormat="false" ht="13.8" hidden="false" customHeight="false" outlineLevel="0" collapsed="false">
      <c r="B31" s="10" t="s">
        <v>22</v>
      </c>
      <c r="C31" s="9" t="s">
        <v>23</v>
      </c>
    </row>
    <row r="32" customFormat="false" ht="13.8" hidden="false" customHeight="false" outlineLevel="0" collapsed="false">
      <c r="B32" s="10" t="s">
        <v>24</v>
      </c>
      <c r="C32" s="9" t="s">
        <v>25</v>
      </c>
    </row>
    <row r="33" customFormat="false" ht="13.8" hidden="false" customHeight="false" outlineLevel="0" collapsed="false">
      <c r="B33" s="10" t="s">
        <v>26</v>
      </c>
      <c r="C33" s="9" t="s">
        <v>27</v>
      </c>
    </row>
    <row r="34" customFormat="false" ht="13.8" hidden="false" customHeight="false" outlineLevel="0" collapsed="false">
      <c r="B34" s="10" t="s">
        <v>28</v>
      </c>
      <c r="C34" s="9" t="s">
        <v>29</v>
      </c>
    </row>
    <row r="35" customFormat="false" ht="13.8" hidden="false" customHeight="false" outlineLevel="0" collapsed="false">
      <c r="B35" s="10" t="s">
        <v>30</v>
      </c>
      <c r="C35" s="9" t="s">
        <v>31</v>
      </c>
    </row>
    <row r="36" customFormat="false" ht="24.05" hidden="false" customHeight="false" outlineLevel="0" collapsed="false">
      <c r="B36" s="10" t="s">
        <v>32</v>
      </c>
      <c r="C36" s="9" t="s">
        <v>33</v>
      </c>
    </row>
    <row r="37" customFormat="false" ht="13.8" hidden="false" customHeight="false" outlineLevel="0" collapsed="false">
      <c r="B37" s="10" t="s">
        <v>34</v>
      </c>
      <c r="C37" s="9" t="s">
        <v>35</v>
      </c>
    </row>
    <row r="38" customFormat="false" ht="13.8" hidden="false" customHeight="false" outlineLevel="0" collapsed="false">
      <c r="B38" s="10" t="s">
        <v>36</v>
      </c>
      <c r="C38" s="9" t="s">
        <v>37</v>
      </c>
    </row>
    <row r="39" customFormat="false" ht="13.8" hidden="false" customHeight="false" outlineLevel="0" collapsed="false">
      <c r="B39" s="10" t="s">
        <v>38</v>
      </c>
      <c r="C39" s="9" t="s">
        <v>39</v>
      </c>
    </row>
    <row r="40" customFormat="false" ht="13.8" hidden="false" customHeight="false" outlineLevel="0" collapsed="false">
      <c r="B40" s="10" t="s">
        <v>40</v>
      </c>
      <c r="C40" s="9" t="s">
        <v>41</v>
      </c>
    </row>
    <row r="41" customFormat="false" ht="13.8" hidden="false" customHeight="false" outlineLevel="0" collapsed="false">
      <c r="B41" s="10" t="s">
        <v>42</v>
      </c>
      <c r="C41" s="9" t="s">
        <v>43</v>
      </c>
    </row>
    <row r="42" customFormat="false" ht="13.8" hidden="false" customHeight="false" outlineLevel="0" collapsed="false">
      <c r="B42" s="10" t="s">
        <v>44</v>
      </c>
      <c r="C42" s="9" t="s">
        <v>45</v>
      </c>
    </row>
    <row r="43" customFormat="false" ht="13.8" hidden="false" customHeight="false" outlineLevel="0" collapsed="false">
      <c r="B43" s="11" t="s">
        <v>46</v>
      </c>
      <c r="C43" s="9" t="s">
        <v>47</v>
      </c>
    </row>
  </sheetData>
  <printOptions headings="false" gridLines="false" gridLinesSet="true" horizontalCentered="false" verticalCentered="false"/>
  <pageMargins left="0.25" right="0.25" top="0.75" bottom="0.75" header="0.511805555555555" footer="0.3"/>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&amp;LDefect Tracking Log Instructions&amp;R&amp;P of &amp;N</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1:AC5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H51" activeCellId="0" sqref="H51"/>
    </sheetView>
  </sheetViews>
  <sheetFormatPr defaultColWidth="11.55078125" defaultRowHeight="15" zeroHeight="false" outlineLevelRow="0" outlineLevelCol="0"/>
  <cols>
    <col collapsed="false" customWidth="true" hidden="false" outlineLevel="0" max="1" min="1" style="12" width="2.57"/>
    <col collapsed="false" customWidth="true" hidden="false" outlineLevel="0" max="2" min="2" style="12" width="14.43"/>
    <col collapsed="false" customWidth="true" hidden="false" outlineLevel="0" max="3" min="3" style="12" width="27"/>
    <col collapsed="false" customWidth="true" hidden="false" outlineLevel="0" max="4" min="4" style="12" width="11.71"/>
    <col collapsed="false" customWidth="true" hidden="false" outlineLevel="0" max="5" min="5" style="12" width="13.7"/>
    <col collapsed="false" customWidth="true" hidden="false" outlineLevel="0" max="6" min="6" style="12" width="8.86"/>
    <col collapsed="false" customWidth="true" hidden="false" outlineLevel="0" max="7" min="7" style="12" width="14.86"/>
    <col collapsed="false" customWidth="true" hidden="false" outlineLevel="0" max="8" min="8" style="12" width="22.14"/>
    <col collapsed="false" customWidth="true" hidden="false" outlineLevel="0" max="9" min="9" style="12" width="18.85"/>
    <col collapsed="false" customWidth="true" hidden="false" outlineLevel="0" max="10" min="10" style="12" width="31.43"/>
    <col collapsed="false" customWidth="true" hidden="false" outlineLevel="0" max="11" min="11" style="12" width="20.14"/>
    <col collapsed="false" customWidth="true" hidden="false" outlineLevel="0" max="13" min="12" style="12" width="22.43"/>
    <col collapsed="false" customWidth="true" hidden="false" outlineLevel="0" max="14" min="14" style="12" width="21.57"/>
    <col collapsed="false" customWidth="true" hidden="false" outlineLevel="0" max="15" min="15" style="12" width="10.42"/>
    <col collapsed="false" customWidth="true" hidden="false" outlineLevel="0" max="16" min="16" style="12" width="13.02"/>
    <col collapsed="false" customWidth="true" hidden="false" outlineLevel="0" max="17" min="17" style="12" width="11.86"/>
    <col collapsed="false" customWidth="true" hidden="false" outlineLevel="0" max="64" min="18" style="12" width="12.57"/>
  </cols>
  <sheetData>
    <row r="1" customFormat="false" ht="15" hidden="false" customHeight="false" outlineLevel="0" collapsed="false">
      <c r="B1" s="0"/>
      <c r="C1" s="0"/>
      <c r="D1" s="0"/>
      <c r="E1" s="0"/>
      <c r="F1" s="0"/>
      <c r="G1" s="0"/>
      <c r="H1" s="0"/>
      <c r="I1" s="0"/>
      <c r="J1" s="0"/>
      <c r="K1" s="0"/>
      <c r="L1" s="0"/>
      <c r="M1" s="0"/>
      <c r="N1" s="0"/>
      <c r="O1" s="0"/>
      <c r="P1" s="0"/>
      <c r="Q1" s="0"/>
      <c r="R1" s="0"/>
      <c r="AA1" s="0"/>
      <c r="AB1" s="0"/>
      <c r="AC1" s="0"/>
    </row>
    <row r="2" customFormat="false" ht="15" hidden="false" customHeight="false" outlineLevel="0" collapsed="false">
      <c r="B2" s="0"/>
      <c r="C2" s="0"/>
      <c r="D2" s="0"/>
      <c r="E2" s="0"/>
      <c r="F2" s="0"/>
      <c r="G2" s="0"/>
      <c r="H2" s="0"/>
      <c r="I2" s="0"/>
      <c r="J2" s="0"/>
      <c r="K2" s="0"/>
      <c r="L2" s="0"/>
      <c r="M2" s="0"/>
      <c r="N2" s="0"/>
      <c r="O2" s="0"/>
      <c r="P2" s="0"/>
      <c r="Q2" s="0"/>
      <c r="R2" s="0"/>
      <c r="AA2" s="0"/>
      <c r="AB2" s="0"/>
      <c r="AC2" s="0"/>
    </row>
    <row r="3" customFormat="false" ht="15" hidden="false" customHeight="false" outlineLevel="0" collapsed="false">
      <c r="B3" s="0"/>
      <c r="C3" s="0"/>
      <c r="D3" s="0"/>
      <c r="E3" s="0"/>
      <c r="F3" s="0"/>
      <c r="G3" s="0"/>
      <c r="H3" s="0"/>
      <c r="I3" s="0"/>
      <c r="J3" s="0"/>
      <c r="K3" s="0"/>
      <c r="L3" s="0"/>
      <c r="M3" s="0"/>
      <c r="N3" s="0"/>
      <c r="O3" s="0"/>
      <c r="P3" s="0"/>
      <c r="Q3" s="0"/>
      <c r="R3" s="0"/>
      <c r="AA3" s="0"/>
      <c r="AB3" s="0"/>
      <c r="AC3" s="0"/>
    </row>
    <row r="4" customFormat="false" ht="15" hidden="false" customHeight="false" outlineLevel="0" collapsed="false">
      <c r="B4" s="0"/>
      <c r="C4" s="0"/>
      <c r="D4" s="0"/>
      <c r="E4" s="0"/>
      <c r="F4" s="0"/>
      <c r="G4" s="0"/>
      <c r="H4" s="0"/>
      <c r="I4" s="0"/>
      <c r="J4" s="0"/>
      <c r="K4" s="0"/>
      <c r="L4" s="0"/>
      <c r="M4" s="0"/>
      <c r="N4" s="0"/>
      <c r="O4" s="0"/>
      <c r="P4" s="0"/>
      <c r="Q4" s="0"/>
      <c r="R4" s="0"/>
      <c r="AA4" s="0"/>
      <c r="AB4" s="0"/>
      <c r="AC4" s="0"/>
    </row>
    <row r="5" customFormat="false" ht="24.45" hidden="false" customHeight="false" outlineLevel="0" collapsed="false">
      <c r="B5" s="13" t="s">
        <v>48</v>
      </c>
      <c r="C5" s="0"/>
      <c r="D5" s="0"/>
      <c r="E5" s="0"/>
      <c r="F5" s="0"/>
      <c r="G5" s="0"/>
      <c r="H5" s="0"/>
      <c r="I5" s="0"/>
      <c r="J5" s="0"/>
      <c r="K5" s="0"/>
      <c r="L5" s="0"/>
      <c r="M5" s="0"/>
      <c r="N5" s="0"/>
      <c r="O5" s="0"/>
      <c r="P5" s="0"/>
      <c r="Q5" s="0"/>
      <c r="R5" s="0"/>
      <c r="AA5" s="0"/>
      <c r="AB5" s="0"/>
      <c r="AC5" s="0"/>
    </row>
    <row r="6" customFormat="false" ht="15" hidden="false" customHeight="false" outlineLevel="0" collapsed="false">
      <c r="B6" s="14"/>
      <c r="C6" s="15"/>
      <c r="D6" s="15"/>
      <c r="E6" s="15"/>
      <c r="F6" s="15"/>
      <c r="G6" s="15"/>
      <c r="H6" s="15"/>
      <c r="I6" s="15"/>
      <c r="J6" s="15"/>
      <c r="K6" s="15"/>
      <c r="L6" s="16"/>
      <c r="M6" s="16"/>
      <c r="N6" s="0"/>
      <c r="O6" s="0"/>
      <c r="P6" s="0"/>
      <c r="Q6" s="0"/>
      <c r="R6" s="0"/>
      <c r="AA6" s="0"/>
      <c r="AB6" s="0"/>
      <c r="AC6" s="0"/>
    </row>
    <row r="7" customFormat="false" ht="19.7" hidden="false" customHeight="true" outlineLevel="0" collapsed="false">
      <c r="B7" s="0"/>
      <c r="C7" s="0"/>
      <c r="D7" s="17"/>
      <c r="E7" s="17"/>
      <c r="F7" s="18"/>
      <c r="G7" s="19" t="s">
        <v>49</v>
      </c>
      <c r="H7" s="19"/>
      <c r="I7" s="19"/>
      <c r="J7" s="20" t="s">
        <v>50</v>
      </c>
      <c r="K7" s="20"/>
      <c r="L7" s="21"/>
      <c r="M7" s="21"/>
      <c r="N7" s="22"/>
      <c r="O7" s="23"/>
      <c r="P7" s="22"/>
      <c r="Q7" s="22"/>
      <c r="R7" s="22"/>
      <c r="AA7" s="0"/>
      <c r="AB7" s="0"/>
      <c r="AC7" s="0"/>
    </row>
    <row r="8" customFormat="false" ht="20.25" hidden="false" customHeight="true" outlineLevel="0" collapsed="false">
      <c r="B8" s="0"/>
      <c r="C8" s="0"/>
      <c r="D8" s="17"/>
      <c r="E8" s="17"/>
      <c r="F8" s="24"/>
      <c r="G8" s="25" t="s">
        <v>51</v>
      </c>
      <c r="H8" s="25"/>
      <c r="I8" s="26" t="n">
        <f aca="false">SUM(COUNTIF('Registro de Ejecución'!L10:L5396, "Pasado"), COUNTIF('Registro de Ejecución'!L10:L5396, "Fallado"), COUNTIF('Registro de Ejecución'!L10:L5396, "No Ejecutado"), COUNTIF('Registro de Ejecución'!L10:L5396, "Bloqueado"), COUNTIF('Registro de Ejecución'!L10:L5396, "Re-ejecutar"), COUNTIF('Registro de Ejecución'!L10:L5396, "En Progreso"))</f>
        <v>0</v>
      </c>
      <c r="J8" s="27" t="s">
        <v>52</v>
      </c>
      <c r="K8" s="28" t="n">
        <v>1</v>
      </c>
      <c r="L8" s="29"/>
      <c r="M8" s="29"/>
      <c r="N8" s="22"/>
      <c r="O8" s="23"/>
      <c r="P8" s="22"/>
      <c r="Q8" s="22"/>
      <c r="R8" s="22"/>
      <c r="AA8" s="0"/>
      <c r="AB8" s="0"/>
      <c r="AC8" s="0"/>
    </row>
    <row r="9" customFormat="false" ht="20.25" hidden="false" customHeight="true" outlineLevel="0" collapsed="false">
      <c r="B9" s="0"/>
      <c r="C9" s="0"/>
      <c r="D9" s="17"/>
      <c r="E9" s="17"/>
      <c r="F9" s="30"/>
      <c r="G9" s="25" t="s">
        <v>53</v>
      </c>
      <c r="H9" s="25"/>
      <c r="I9" s="31" t="n">
        <f aca="false">SUM(COUNTIF('Registro de Ejecución'!L10:L5396, "Pasado"), COUNTIF('Registro de Ejecución'!L10:L5396, "Fallado"))</f>
        <v>0</v>
      </c>
      <c r="J9" s="27" t="s">
        <v>54</v>
      </c>
      <c r="K9" s="28" t="n">
        <v>1</v>
      </c>
      <c r="L9" s="29"/>
      <c r="M9" s="29"/>
      <c r="N9" s="22"/>
      <c r="O9" s="23"/>
      <c r="P9" s="22"/>
      <c r="Q9" s="22"/>
      <c r="R9" s="22"/>
      <c r="AA9" s="0"/>
      <c r="AB9" s="0"/>
      <c r="AC9" s="0"/>
    </row>
    <row r="10" customFormat="false" ht="20.25" hidden="false" customHeight="true" outlineLevel="0" collapsed="false">
      <c r="B10" s="0"/>
      <c r="C10" s="0"/>
      <c r="D10" s="17"/>
      <c r="E10" s="17"/>
      <c r="F10" s="30"/>
      <c r="G10" s="25" t="s">
        <v>55</v>
      </c>
      <c r="H10" s="25"/>
      <c r="I10" s="26" t="n">
        <f aca="false">COUNTIF('Registro de Ejecución'!L10:L5396, "Pasado")</f>
        <v>0</v>
      </c>
      <c r="J10" s="27" t="s">
        <v>44</v>
      </c>
      <c r="K10" s="28" t="s">
        <v>56</v>
      </c>
      <c r="L10" s="29"/>
      <c r="M10" s="29"/>
      <c r="N10" s="22"/>
      <c r="O10" s="23"/>
      <c r="P10" s="22"/>
      <c r="Q10" s="22"/>
      <c r="R10" s="22"/>
      <c r="AA10" s="0"/>
      <c r="AB10" s="0"/>
      <c r="AC10" s="0"/>
    </row>
    <row r="11" customFormat="false" ht="30" hidden="false" customHeight="true" outlineLevel="0" collapsed="false">
      <c r="B11" s="0"/>
      <c r="C11" s="0"/>
      <c r="D11" s="17"/>
      <c r="E11" s="17"/>
      <c r="F11" s="30"/>
      <c r="G11" s="25" t="s">
        <v>57</v>
      </c>
      <c r="H11" s="25"/>
      <c r="I11" s="26" t="n">
        <f aca="false">COUNTIF('Registro de Ejecución'!L10:L5396, "Fallado")</f>
        <v>0</v>
      </c>
      <c r="J11" s="27" t="s">
        <v>42</v>
      </c>
      <c r="K11" s="28" t="s">
        <v>58</v>
      </c>
      <c r="L11" s="29"/>
      <c r="M11" s="29"/>
      <c r="N11" s="22"/>
      <c r="O11" s="23"/>
      <c r="P11" s="22"/>
      <c r="Q11" s="22"/>
      <c r="R11" s="22"/>
      <c r="AA11" s="0"/>
      <c r="AB11" s="0"/>
      <c r="AC11" s="0"/>
    </row>
    <row r="12" customFormat="false" ht="20.25" hidden="false" customHeight="true" outlineLevel="0" collapsed="false">
      <c r="B12" s="0"/>
      <c r="C12" s="0"/>
      <c r="D12" s="17"/>
      <c r="E12" s="17"/>
      <c r="F12" s="30"/>
      <c r="G12" s="25" t="s">
        <v>59</v>
      </c>
      <c r="H12" s="25"/>
      <c r="I12" s="26" t="n">
        <f aca="false">COUNTIF('Registro de Ejecución'!L10:L5396, "Bloqueado")</f>
        <v>0</v>
      </c>
      <c r="J12" s="27" t="s">
        <v>60</v>
      </c>
      <c r="K12" s="28"/>
      <c r="L12" s="29"/>
      <c r="M12" s="29"/>
      <c r="N12" s="22"/>
      <c r="O12" s="23"/>
      <c r="P12" s="22"/>
      <c r="Q12" s="22"/>
      <c r="R12" s="22"/>
      <c r="AA12" s="0"/>
      <c r="AB12" s="0"/>
      <c r="AC12" s="0"/>
    </row>
    <row r="13" customFormat="false" ht="20.25" hidden="false" customHeight="true" outlineLevel="0" collapsed="false">
      <c r="B13" s="0"/>
      <c r="C13" s="0"/>
      <c r="D13" s="17"/>
      <c r="E13" s="17"/>
      <c r="F13" s="30"/>
      <c r="G13" s="25" t="s">
        <v>61</v>
      </c>
      <c r="H13" s="25"/>
      <c r="I13" s="32" t="n">
        <f aca="false">SUM(COUNTIF('Registro de Ejecución'!L10:L5396,"No Ejecutado"), COUNTIF('Registro de Ejecución'!L10:L5396,"En Progreso"), COUNTIF('Registro de Ejecución'!L10:L5396,"Re-ejecutar"))</f>
        <v>0</v>
      </c>
      <c r="J13" s="27" t="s">
        <v>62</v>
      </c>
      <c r="K13" s="33"/>
      <c r="L13" s="29"/>
      <c r="M13" s="29"/>
      <c r="N13" s="22"/>
      <c r="O13" s="23"/>
      <c r="P13" s="22"/>
      <c r="Q13" s="22"/>
      <c r="R13" s="22"/>
      <c r="AA13" s="0"/>
      <c r="AB13" s="0"/>
      <c r="AC13" s="0"/>
    </row>
    <row r="14" customFormat="false" ht="33.75" hidden="false" customHeight="true" outlineLevel="0" collapsed="false">
      <c r="B14" s="0"/>
      <c r="C14" s="0"/>
      <c r="D14" s="17"/>
      <c r="E14" s="17"/>
      <c r="F14" s="30"/>
      <c r="G14" s="25" t="s">
        <v>63</v>
      </c>
      <c r="H14" s="25"/>
      <c r="I14" s="32" t="n">
        <f aca="false">COUNTIFS('Registro de Ejecución'!E10:E5396, "Alta", 'Registro de Ejecución'!L10:L5396, "&lt;&gt;Invalido")</f>
        <v>0</v>
      </c>
      <c r="J14" s="27" t="s">
        <v>64</v>
      </c>
      <c r="K14" s="33"/>
      <c r="L14" s="29"/>
      <c r="M14" s="29"/>
      <c r="N14" s="22"/>
      <c r="O14" s="23"/>
      <c r="P14" s="22"/>
      <c r="Q14" s="22"/>
      <c r="R14" s="22"/>
      <c r="AA14" s="0"/>
      <c r="AB14" s="0"/>
      <c r="AC14" s="0"/>
    </row>
    <row r="15" customFormat="false" ht="31.5" hidden="false" customHeight="true" outlineLevel="0" collapsed="false">
      <c r="B15" s="0"/>
      <c r="C15" s="0"/>
      <c r="D15" s="17"/>
      <c r="E15" s="17"/>
      <c r="F15" s="30"/>
      <c r="G15" s="25" t="s">
        <v>65</v>
      </c>
      <c r="H15" s="25"/>
      <c r="I15" s="32" t="n">
        <f aca="false">COUNTIFS('Registro de Ejecución'!E10:E5396, "Media", 'Registro de Ejecución'!L10:L5396, "&lt;&gt;Invalido")</f>
        <v>0</v>
      </c>
      <c r="J15" s="27" t="s">
        <v>66</v>
      </c>
      <c r="K15" s="33"/>
      <c r="L15" s="29"/>
      <c r="M15" s="29"/>
      <c r="N15" s="22"/>
      <c r="O15" s="23"/>
      <c r="P15" s="22"/>
      <c r="Q15" s="22"/>
      <c r="R15" s="22"/>
      <c r="AA15" s="0"/>
      <c r="AB15" s="0"/>
      <c r="AC15" s="0"/>
    </row>
    <row r="16" customFormat="false" ht="30" hidden="false" customHeight="true" outlineLevel="0" collapsed="false">
      <c r="B16" s="0"/>
      <c r="C16" s="0"/>
      <c r="D16" s="17"/>
      <c r="E16" s="17"/>
      <c r="F16" s="30"/>
      <c r="G16" s="25" t="s">
        <v>67</v>
      </c>
      <c r="H16" s="25"/>
      <c r="I16" s="32" t="n">
        <f aca="false">COUNTIFS('Registro de Ejecución'!E10:E5396, "Baja", 'Registro de Ejecución'!L10:L5396, "&lt;&gt;Invalido")</f>
        <v>0</v>
      </c>
      <c r="J16" s="27" t="s">
        <v>68</v>
      </c>
      <c r="K16" s="34" t="n">
        <v>43780</v>
      </c>
      <c r="L16" s="29"/>
      <c r="M16" s="29"/>
      <c r="N16" s="22"/>
      <c r="O16" s="23"/>
      <c r="P16" s="22"/>
      <c r="Q16" s="22"/>
      <c r="R16" s="22"/>
      <c r="AA16" s="0"/>
      <c r="AB16" s="0"/>
      <c r="AC16" s="0"/>
    </row>
    <row r="17" customFormat="false" ht="20.25" hidden="false" customHeight="true" outlineLevel="0" collapsed="false">
      <c r="B17" s="0"/>
      <c r="C17" s="0"/>
      <c r="D17" s="17"/>
      <c r="E17" s="17"/>
      <c r="F17" s="30"/>
      <c r="G17" s="25" t="s">
        <v>69</v>
      </c>
      <c r="H17" s="25"/>
      <c r="I17" s="35" t="n">
        <f aca="false">IF(I9=0,0,(I10/I8))</f>
        <v>0</v>
      </c>
      <c r="J17" s="27" t="s">
        <v>70</v>
      </c>
      <c r="K17" s="34" t="n">
        <v>43784</v>
      </c>
      <c r="L17" s="29"/>
      <c r="M17" s="29"/>
      <c r="N17" s="22"/>
      <c r="O17" s="23"/>
      <c r="P17" s="22"/>
      <c r="Q17" s="22"/>
      <c r="R17" s="22"/>
      <c r="AA17" s="0"/>
      <c r="AB17" s="0"/>
      <c r="AC17" s="0"/>
    </row>
    <row r="18" customFormat="false" ht="39" hidden="false" customHeight="true" outlineLevel="0" collapsed="false">
      <c r="B18" s="0"/>
      <c r="C18" s="0"/>
      <c r="D18" s="17"/>
      <c r="E18" s="17"/>
      <c r="F18" s="30"/>
      <c r="G18" s="25" t="s">
        <v>71</v>
      </c>
      <c r="H18" s="25"/>
      <c r="I18" s="36" t="n">
        <f aca="false">IF(I9=0,0,I11/I8)</f>
        <v>0</v>
      </c>
      <c r="J18" s="27" t="s">
        <v>72</v>
      </c>
      <c r="K18" s="37" t="n">
        <f aca="false">SUM('Registro de Ejecución'!J4:J108)</f>
        <v>0</v>
      </c>
      <c r="L18" s="29"/>
      <c r="M18" s="29"/>
      <c r="N18" s="22"/>
      <c r="O18" s="23"/>
      <c r="P18" s="22"/>
      <c r="Q18" s="22"/>
      <c r="R18" s="22"/>
      <c r="AA18" s="0"/>
      <c r="AB18" s="0"/>
      <c r="AC18" s="0"/>
    </row>
    <row r="19" customFormat="false" ht="39" hidden="false" customHeight="true" outlineLevel="0" collapsed="false">
      <c r="B19" s="0"/>
      <c r="C19" s="0"/>
      <c r="D19" s="17"/>
      <c r="E19" s="17"/>
      <c r="F19" s="30"/>
      <c r="G19" s="25" t="s">
        <v>73</v>
      </c>
      <c r="H19" s="25"/>
      <c r="I19" s="36" t="n">
        <f aca="false">IF(I9=0,0,I12/I8)</f>
        <v>0</v>
      </c>
      <c r="J19" s="27" t="s">
        <v>74</v>
      </c>
      <c r="K19" s="38" t="n">
        <f aca="false">K18/(7*60)</f>
        <v>0</v>
      </c>
      <c r="L19" s="29"/>
      <c r="M19" s="29"/>
      <c r="N19" s="22"/>
      <c r="O19" s="23"/>
      <c r="P19" s="22"/>
      <c r="Q19" s="22"/>
      <c r="R19" s="22"/>
      <c r="AA19" s="0"/>
      <c r="AB19" s="0"/>
      <c r="AC19" s="0"/>
    </row>
    <row r="20" customFormat="false" ht="34.5" hidden="false" customHeight="true" outlineLevel="0" collapsed="false">
      <c r="B20" s="0"/>
      <c r="C20" s="0"/>
      <c r="D20" s="17"/>
      <c r="E20" s="17"/>
      <c r="F20" s="30"/>
      <c r="G20" s="25" t="s">
        <v>75</v>
      </c>
      <c r="H20" s="25"/>
      <c r="I20" s="36" t="n">
        <f aca="false">IF(I9&lt;1,0,(I9/I8))</f>
        <v>0</v>
      </c>
      <c r="J20" s="27"/>
      <c r="K20" s="39"/>
      <c r="L20" s="29"/>
      <c r="M20" s="29"/>
      <c r="N20" s="22"/>
      <c r="O20" s="23"/>
      <c r="P20" s="22"/>
      <c r="Q20" s="22"/>
      <c r="R20" s="22"/>
      <c r="AA20" s="0"/>
      <c r="AB20" s="0"/>
      <c r="AC20" s="0"/>
    </row>
    <row r="21" customFormat="false" ht="19.7" hidden="false" customHeight="false" outlineLevel="0" collapsed="false">
      <c r="B21" s="0"/>
      <c r="C21" s="0"/>
      <c r="D21" s="40"/>
      <c r="E21" s="40"/>
      <c r="F21" s="40"/>
      <c r="G21" s="40"/>
      <c r="H21" s="40"/>
      <c r="I21" s="41"/>
      <c r="J21" s="40"/>
      <c r="K21" s="40"/>
      <c r="L21" s="42"/>
      <c r="M21" s="42"/>
      <c r="N21" s="43"/>
      <c r="O21" s="41"/>
      <c r="P21" s="40"/>
      <c r="Q21" s="40"/>
      <c r="R21" s="43"/>
      <c r="AA21" s="0"/>
      <c r="AB21" s="0"/>
      <c r="AC21" s="0"/>
    </row>
    <row r="22" customFormat="false" ht="19.7" hidden="false" customHeight="false" outlineLevel="0" collapsed="false">
      <c r="B22" s="0"/>
      <c r="C22" s="0"/>
      <c r="D22" s="40"/>
      <c r="E22" s="40"/>
      <c r="F22" s="40"/>
      <c r="G22" s="40"/>
      <c r="H22" s="40"/>
      <c r="I22" s="41"/>
      <c r="J22" s="40"/>
      <c r="K22" s="40"/>
      <c r="L22" s="42"/>
      <c r="M22" s="42"/>
      <c r="N22" s="43"/>
      <c r="O22" s="41"/>
      <c r="P22" s="40"/>
      <c r="Q22" s="40"/>
      <c r="R22" s="43"/>
      <c r="AA22" s="0"/>
      <c r="AB22" s="0"/>
      <c r="AC22" s="0"/>
    </row>
    <row r="23" customFormat="false" ht="15" hidden="false" customHeight="false" outlineLevel="0" collapsed="false">
      <c r="B23" s="14"/>
      <c r="C23" s="15"/>
      <c r="D23" s="15"/>
      <c r="E23" s="15"/>
      <c r="F23" s="15"/>
      <c r="G23" s="15"/>
      <c r="H23" s="15"/>
      <c r="I23" s="15"/>
      <c r="J23" s="15"/>
      <c r="K23" s="15"/>
      <c r="L23" s="16"/>
      <c r="M23" s="16"/>
      <c r="N23" s="0"/>
      <c r="AA23" s="0"/>
      <c r="AB23" s="0"/>
      <c r="AC23" s="0"/>
    </row>
    <row r="24" customFormat="false" ht="24.45" hidden="false" customHeight="false" outlineLevel="0" collapsed="false">
      <c r="B24" s="13" t="s">
        <v>76</v>
      </c>
      <c r="C24" s="0"/>
      <c r="D24" s="0"/>
      <c r="E24" s="0"/>
      <c r="F24" s="0"/>
      <c r="G24" s="0"/>
      <c r="H24" s="0"/>
      <c r="I24" s="0"/>
      <c r="J24" s="0"/>
      <c r="K24" s="0"/>
      <c r="L24" s="0"/>
      <c r="M24" s="0"/>
      <c r="N24" s="0"/>
      <c r="AA24" s="0"/>
      <c r="AB24" s="0"/>
      <c r="AC24" s="0"/>
    </row>
    <row r="25" customFormat="false" ht="15" hidden="false" customHeight="false" outlineLevel="0" collapsed="false">
      <c r="B25" s="14"/>
      <c r="C25" s="15"/>
      <c r="D25" s="15"/>
      <c r="E25" s="15"/>
      <c r="F25" s="15"/>
      <c r="G25" s="15"/>
      <c r="H25" s="15"/>
      <c r="I25" s="15"/>
      <c r="J25" s="15"/>
      <c r="K25" s="15"/>
      <c r="L25" s="16"/>
      <c r="M25" s="16"/>
      <c r="N25" s="0"/>
      <c r="AA25" s="0"/>
      <c r="AB25" s="0"/>
      <c r="AC25" s="0"/>
    </row>
    <row r="26" customFormat="false" ht="34.5" hidden="false" customHeight="true" outlineLevel="0" collapsed="false">
      <c r="B26" s="44" t="s">
        <v>77</v>
      </c>
      <c r="C26" s="44"/>
      <c r="D26" s="44"/>
      <c r="E26" s="44"/>
      <c r="F26" s="44"/>
      <c r="G26" s="44"/>
      <c r="H26" s="44"/>
      <c r="I26" s="44"/>
      <c r="J26" s="44"/>
      <c r="K26" s="45"/>
      <c r="L26" s="46"/>
      <c r="M26" s="46"/>
      <c r="N26" s="0"/>
      <c r="AA26" s="0"/>
      <c r="AB26" s="0"/>
      <c r="AC26" s="0"/>
    </row>
    <row r="27" customFormat="false" ht="15.75" hidden="false" customHeight="true" outlineLevel="0" collapsed="false">
      <c r="B27" s="47" t="s">
        <v>78</v>
      </c>
      <c r="C27" s="47"/>
      <c r="D27" s="48" t="s">
        <v>79</v>
      </c>
      <c r="E27" s="48" t="s">
        <v>80</v>
      </c>
      <c r="F27" s="48" t="s">
        <v>81</v>
      </c>
      <c r="G27" s="48" t="s">
        <v>82</v>
      </c>
      <c r="H27" s="48" t="s">
        <v>83</v>
      </c>
      <c r="I27" s="48" t="s">
        <v>84</v>
      </c>
      <c r="J27" s="49"/>
      <c r="K27" s="49"/>
      <c r="L27" s="50"/>
      <c r="M27" s="50"/>
      <c r="N27" s="0"/>
      <c r="AA27" s="0"/>
      <c r="AB27" s="0"/>
      <c r="AC27" s="0"/>
    </row>
    <row r="28" customFormat="false" ht="15" hidden="false" customHeight="false" outlineLevel="0" collapsed="false">
      <c r="B28" s="47"/>
      <c r="C28" s="47"/>
      <c r="D28" s="51" t="n">
        <f aca="false">I14</f>
        <v>0</v>
      </c>
      <c r="E28" s="51" t="n">
        <f aca="false">I15</f>
        <v>0</v>
      </c>
      <c r="F28" s="51" t="n">
        <f aca="false">I16</f>
        <v>0</v>
      </c>
      <c r="G28" s="52" t="e">
        <f aca="false">$D$28/$C$31</f>
        <v>#DIV/0!</v>
      </c>
      <c r="H28" s="52" t="e">
        <f aca="false">$E$28/$C$31</f>
        <v>#DIV/0!</v>
      </c>
      <c r="I28" s="52" t="e">
        <f aca="false">$F$28/$C$31</f>
        <v>#DIV/0!</v>
      </c>
      <c r="J28" s="49"/>
      <c r="K28" s="49"/>
      <c r="L28" s="50"/>
      <c r="M28" s="50"/>
      <c r="N28" s="0"/>
      <c r="AA28" s="0"/>
      <c r="AB28" s="0"/>
      <c r="AC28" s="0"/>
    </row>
    <row r="29" customFormat="false" ht="15" hidden="false" customHeight="false" outlineLevel="0" collapsed="false">
      <c r="B29" s="0"/>
      <c r="C29" s="0"/>
      <c r="D29" s="0"/>
      <c r="E29" s="0"/>
      <c r="F29" s="0"/>
      <c r="G29" s="0"/>
      <c r="H29" s="0"/>
      <c r="I29" s="0"/>
      <c r="J29" s="0"/>
      <c r="K29" s="0"/>
      <c r="L29" s="0"/>
      <c r="M29" s="0"/>
      <c r="N29" s="0"/>
      <c r="AA29" s="0"/>
      <c r="AB29" s="0"/>
      <c r="AC29" s="0"/>
    </row>
    <row r="30" customFormat="false" ht="22.5" hidden="false" customHeight="true" outlineLevel="0" collapsed="false">
      <c r="B30" s="47" t="s">
        <v>85</v>
      </c>
      <c r="C30" s="48" t="s">
        <v>86</v>
      </c>
      <c r="D30" s="48" t="s">
        <v>87</v>
      </c>
      <c r="E30" s="48" t="s">
        <v>88</v>
      </c>
      <c r="F30" s="48" t="s">
        <v>89</v>
      </c>
      <c r="G30" s="48" t="s">
        <v>90</v>
      </c>
      <c r="H30" s="48" t="s">
        <v>91</v>
      </c>
      <c r="I30" s="48" t="s">
        <v>92</v>
      </c>
      <c r="J30" s="48" t="s">
        <v>93</v>
      </c>
      <c r="K30" s="48" t="s">
        <v>94</v>
      </c>
      <c r="L30" s="48" t="s">
        <v>95</v>
      </c>
      <c r="M30" s="48" t="s">
        <v>96</v>
      </c>
      <c r="N30" s="48" t="s">
        <v>97</v>
      </c>
      <c r="AA30" s="0"/>
      <c r="AB30" s="0"/>
      <c r="AC30" s="0"/>
    </row>
    <row r="31" customFormat="false" ht="22.5" hidden="false" customHeight="true" outlineLevel="0" collapsed="false">
      <c r="B31" s="47"/>
      <c r="C31" s="53" t="n">
        <f aca="false">I8</f>
        <v>0</v>
      </c>
      <c r="D31" s="53" t="n">
        <f aca="false">I9</f>
        <v>0</v>
      </c>
      <c r="E31" s="53" t="n">
        <f aca="false">I10</f>
        <v>0</v>
      </c>
      <c r="F31" s="53" t="n">
        <f aca="false">I11</f>
        <v>0</v>
      </c>
      <c r="G31" s="53" t="n">
        <f aca="false">I12</f>
        <v>0</v>
      </c>
      <c r="H31" s="51" t="n">
        <f aca="false">COUNTIF('Registro de Ejecución'!L10:L5396, "Invalido")</f>
        <v>0</v>
      </c>
      <c r="I31" s="52" t="e">
        <f aca="false">D31/(C31-0)</f>
        <v>#DIV/0!</v>
      </c>
      <c r="J31" s="52" t="e">
        <f aca="false">E31/C31</f>
        <v>#DIV/0!</v>
      </c>
      <c r="K31" s="52" t="e">
        <f aca="false">F31/C31</f>
        <v>#DIV/0!</v>
      </c>
      <c r="L31" s="52" t="e">
        <f aca="false">G31/C31</f>
        <v>#DIV/0!</v>
      </c>
      <c r="M31" s="52" t="e">
        <f aca="false">H31/C31</f>
        <v>#DIV/0!</v>
      </c>
      <c r="N31" s="52" t="e">
        <f aca="false">((C31-D31)/C31)-L31</f>
        <v>#DIV/0!</v>
      </c>
      <c r="AA31" s="0"/>
      <c r="AB31" s="0"/>
      <c r="AC31" s="0"/>
    </row>
    <row r="32" customFormat="false" ht="15.75" hidden="false" customHeight="true" outlineLevel="0" collapsed="false">
      <c r="B32" s="44"/>
      <c r="C32" s="54"/>
      <c r="D32" s="54"/>
      <c r="E32" s="54"/>
      <c r="F32" s="54"/>
      <c r="G32" s="54"/>
      <c r="H32" s="54"/>
      <c r="I32" s="54"/>
      <c r="J32" s="54"/>
      <c r="K32" s="45"/>
      <c r="L32" s="46"/>
      <c r="M32" s="46"/>
      <c r="N32" s="0"/>
      <c r="AA32" s="0"/>
      <c r="AB32" s="0"/>
      <c r="AC32" s="0"/>
    </row>
    <row r="33" customFormat="false" ht="15.75" hidden="false" customHeight="true" outlineLevel="0" collapsed="false">
      <c r="B33" s="44"/>
      <c r="C33" s="54"/>
      <c r="D33" s="54"/>
      <c r="E33" s="54"/>
      <c r="F33" s="54"/>
      <c r="G33" s="54"/>
      <c r="H33" s="54"/>
      <c r="I33" s="54"/>
      <c r="J33" s="54"/>
      <c r="K33" s="45"/>
      <c r="L33" s="46"/>
      <c r="M33" s="46"/>
      <c r="N33" s="0"/>
      <c r="AA33" s="0"/>
      <c r="AB33" s="0"/>
      <c r="AC33" s="0"/>
    </row>
    <row r="34" customFormat="false" ht="15.75" hidden="false" customHeight="true" outlineLevel="0" collapsed="false">
      <c r="B34" s="47" t="s">
        <v>98</v>
      </c>
      <c r="C34" s="47"/>
      <c r="D34" s="48" t="s">
        <v>79</v>
      </c>
      <c r="E34" s="48" t="s">
        <v>80</v>
      </c>
      <c r="F34" s="48" t="s">
        <v>81</v>
      </c>
      <c r="G34" s="48" t="s">
        <v>82</v>
      </c>
      <c r="H34" s="48" t="s">
        <v>83</v>
      </c>
      <c r="I34" s="48" t="s">
        <v>84</v>
      </c>
      <c r="J34" s="49"/>
      <c r="K34" s="49"/>
      <c r="L34" s="50"/>
      <c r="M34" s="50"/>
      <c r="N34" s="0"/>
      <c r="AA34" s="0"/>
      <c r="AB34" s="0"/>
      <c r="AC34" s="0"/>
    </row>
    <row r="35" customFormat="false" ht="15" hidden="false" customHeight="false" outlineLevel="0" collapsed="false">
      <c r="B35" s="47"/>
      <c r="C35" s="47"/>
      <c r="D35" s="51" t="n">
        <f aca="false">COUNTIFS('Registro de Ejecución'!E10:E5396, "Alta", 'Registro de Ejecución'!N10:N5396, "SIT", 'Registro de Ejecución'!L10:L5396, "&lt;&gt;Invalido")</f>
        <v>0</v>
      </c>
      <c r="E35" s="51" t="n">
        <f aca="false">COUNTIFS('Registro de Ejecución'!E10:E5396, "Media", 'Registro de Ejecución'!N10:N5396, "SIT", 'Registro de Ejecución'!L10:L5396, "&lt;&gt;Invalido")</f>
        <v>0</v>
      </c>
      <c r="F35" s="51" t="n">
        <f aca="false">COUNTIFS('Registro de Ejecución'!E10:E5396, "Baja", 'Registro de Ejecución'!N10:N5396, "SIT", 'Registro de Ejecución'!L10:L5396, "&lt;&gt;Invalido")</f>
        <v>0</v>
      </c>
      <c r="G35" s="52" t="e">
        <f aca="false">$D$35/$C$38</f>
        <v>#DIV/0!</v>
      </c>
      <c r="H35" s="52" t="e">
        <f aca="false">$E$35/$C$38</f>
        <v>#DIV/0!</v>
      </c>
      <c r="I35" s="52" t="e">
        <f aca="false">$F$35/$C$38</f>
        <v>#DIV/0!</v>
      </c>
      <c r="J35" s="49"/>
      <c r="K35" s="49"/>
      <c r="L35" s="50"/>
      <c r="M35" s="50"/>
      <c r="N35" s="0"/>
      <c r="AA35" s="0"/>
      <c r="AB35" s="0"/>
      <c r="AC35" s="0"/>
    </row>
    <row r="36" customFormat="false" ht="15" hidden="false" customHeight="false" outlineLevel="0" collapsed="false">
      <c r="B36" s="16"/>
      <c r="C36" s="55"/>
      <c r="D36" s="16"/>
      <c r="E36" s="16"/>
      <c r="F36" s="56"/>
      <c r="G36" s="56"/>
      <c r="H36" s="55"/>
      <c r="I36" s="16"/>
      <c r="J36" s="55"/>
      <c r="K36" s="55"/>
      <c r="L36" s="50"/>
      <c r="M36" s="50"/>
      <c r="N36" s="0"/>
      <c r="AA36" s="0"/>
      <c r="AB36" s="0"/>
      <c r="AC36" s="0"/>
    </row>
    <row r="37" customFormat="false" ht="22.5" hidden="false" customHeight="true" outlineLevel="0" collapsed="false">
      <c r="B37" s="47" t="s">
        <v>85</v>
      </c>
      <c r="C37" s="48" t="s">
        <v>86</v>
      </c>
      <c r="D37" s="48" t="s">
        <v>87</v>
      </c>
      <c r="E37" s="48" t="s">
        <v>88</v>
      </c>
      <c r="F37" s="48" t="s">
        <v>89</v>
      </c>
      <c r="G37" s="48" t="s">
        <v>90</v>
      </c>
      <c r="H37" s="48" t="s">
        <v>91</v>
      </c>
      <c r="I37" s="48" t="s">
        <v>92</v>
      </c>
      <c r="J37" s="48" t="s">
        <v>93</v>
      </c>
      <c r="K37" s="48" t="s">
        <v>94</v>
      </c>
      <c r="L37" s="48" t="s">
        <v>95</v>
      </c>
      <c r="M37" s="48" t="s">
        <v>96</v>
      </c>
      <c r="N37" s="48" t="s">
        <v>97</v>
      </c>
      <c r="AA37" s="0"/>
      <c r="AB37" s="0"/>
      <c r="AC37" s="0"/>
    </row>
    <row r="38" customFormat="false" ht="22.5" hidden="false" customHeight="true" outlineLevel="0" collapsed="false">
      <c r="B38" s="47"/>
      <c r="C38" s="51" t="n">
        <f aca="false">COUNTIFS('Registro de Ejecución'!N10:N5396 ,"SIT", 'Registro de Ejecución'!L10:L5396, "&lt;&gt;Invalido")</f>
        <v>0</v>
      </c>
      <c r="D38" s="53" t="n">
        <f aca="false">COUNTIFS('Registro de Ejecución'!L10:L5396, "Pasado", 'Registro de Ejecución'!N10:N5396, "SIT") + COUNTIFS('Registro de Ejecución'!L10:L5396, "Fallado", 'Registro de Ejecución'!N10:N5396, "SIT")</f>
        <v>0</v>
      </c>
      <c r="E38" s="51" t="n">
        <f aca="false">COUNTIFS('Registro de Ejecución'!L10:L5396, "Pasado", 'Registro de Ejecución'!N10:N5396, "SIT")</f>
        <v>0</v>
      </c>
      <c r="F38" s="51" t="n">
        <f aca="false">COUNTIFS('Registro de Ejecución'!L10:L5396, "Fallado", 'Registro de Ejecución'!N10:N5396, "SIT")</f>
        <v>0</v>
      </c>
      <c r="G38" s="51" t="n">
        <f aca="false">COUNTIFS('Registro de Ejecución'!L10:L5396, "Bloqueado",'Registro de Ejecución'!N10:N5396, "SIT")</f>
        <v>0</v>
      </c>
      <c r="H38" s="51" t="n">
        <f aca="false">COUNTIFS('Registro de Ejecución'!L10:L5396, "Invalido",'Registro de Ejecución'!N10:N5396, "SIT")</f>
        <v>0</v>
      </c>
      <c r="I38" s="52" t="e">
        <f aca="false">D38/(C38-0)</f>
        <v>#DIV/0!</v>
      </c>
      <c r="J38" s="52" t="e">
        <f aca="false">E38/C38</f>
        <v>#DIV/0!</v>
      </c>
      <c r="K38" s="52" t="e">
        <f aca="false">F38/C38</f>
        <v>#DIV/0!</v>
      </c>
      <c r="L38" s="52" t="e">
        <f aca="false">G38/C38</f>
        <v>#DIV/0!</v>
      </c>
      <c r="M38" s="52" t="e">
        <f aca="false">H38/C38</f>
        <v>#DIV/0!</v>
      </c>
      <c r="N38" s="52" t="e">
        <f aca="false">((C38-D38)/C38)-L38</f>
        <v>#DIV/0!</v>
      </c>
      <c r="AA38" s="0"/>
      <c r="AB38" s="0"/>
      <c r="AC38" s="0"/>
    </row>
    <row r="39" customFormat="false" ht="15" hidden="false" customHeight="false" outlineLevel="0" collapsed="false">
      <c r="B39" s="16"/>
      <c r="C39" s="55"/>
      <c r="D39" s="16"/>
      <c r="E39" s="16"/>
      <c r="F39" s="56"/>
      <c r="G39" s="56"/>
      <c r="H39" s="55"/>
      <c r="I39" s="16"/>
      <c r="J39" s="55"/>
      <c r="K39" s="55"/>
      <c r="L39" s="50"/>
      <c r="M39" s="50"/>
      <c r="N39" s="0"/>
      <c r="AA39" s="0"/>
      <c r="AB39" s="0"/>
      <c r="AC39" s="0"/>
    </row>
    <row r="40" customFormat="false" ht="15" hidden="false" customHeight="false" outlineLevel="0" collapsed="false">
      <c r="B40" s="16"/>
      <c r="C40" s="55"/>
      <c r="D40" s="16"/>
      <c r="E40" s="16"/>
      <c r="F40" s="56"/>
      <c r="G40" s="56"/>
      <c r="H40" s="55"/>
      <c r="I40" s="16"/>
      <c r="J40" s="55"/>
      <c r="K40" s="55"/>
      <c r="L40" s="50"/>
      <c r="M40" s="50"/>
      <c r="N40" s="0"/>
      <c r="AA40" s="0"/>
      <c r="AB40" s="0"/>
      <c r="AC40" s="0"/>
    </row>
    <row r="41" customFormat="false" ht="15.75" hidden="false" customHeight="true" outlineLevel="0" collapsed="false">
      <c r="B41" s="47" t="s">
        <v>99</v>
      </c>
      <c r="C41" s="47"/>
      <c r="D41" s="48" t="s">
        <v>79</v>
      </c>
      <c r="E41" s="48" t="s">
        <v>80</v>
      </c>
      <c r="F41" s="48" t="s">
        <v>81</v>
      </c>
      <c r="G41" s="48" t="s">
        <v>82</v>
      </c>
      <c r="H41" s="48" t="s">
        <v>83</v>
      </c>
      <c r="I41" s="48" t="s">
        <v>84</v>
      </c>
      <c r="J41" s="49"/>
      <c r="K41" s="49"/>
      <c r="L41" s="50"/>
      <c r="M41" s="50"/>
      <c r="N41" s="0"/>
      <c r="AA41" s="0"/>
      <c r="AB41" s="0"/>
      <c r="AC41" s="0"/>
    </row>
    <row r="42" customFormat="false" ht="15" hidden="false" customHeight="false" outlineLevel="0" collapsed="false">
      <c r="B42" s="47"/>
      <c r="C42" s="47"/>
      <c r="D42" s="51" t="n">
        <f aca="false">COUNTIFS('Registro de Ejecución'!E10:E5396, "Alta", 'Registro de Ejecución'!N10:N5396, "E2E", 'Registro de Ejecución'!L10:L5396, "&lt;&gt;Invalido")</f>
        <v>0</v>
      </c>
      <c r="E42" s="51" t="n">
        <f aca="false">COUNTIFS('Registro de Ejecución'!E10:E5396, "Media", 'Registro de Ejecución'!N10:N5396, "E2E", 'Registro de Ejecución'!L10:L5396, "&lt;&gt;Invalido")</f>
        <v>0</v>
      </c>
      <c r="F42" s="51" t="n">
        <f aca="false">COUNTIFS('Registro de Ejecución'!E10:E5396, "Baja", 'Registro de Ejecución'!N10:N5396, "E2E", 'Registro de Ejecución'!L10:L5396, "&lt;&gt;Invalido")</f>
        <v>0</v>
      </c>
      <c r="G42" s="52" t="e">
        <f aca="false">$D$42/$C$45</f>
        <v>#DIV/0!</v>
      </c>
      <c r="H42" s="52" t="e">
        <f aca="false">$E$42/$C$45</f>
        <v>#DIV/0!</v>
      </c>
      <c r="I42" s="52" t="e">
        <f aca="false">$F$42/$C$45</f>
        <v>#DIV/0!</v>
      </c>
      <c r="J42" s="49"/>
      <c r="K42" s="49"/>
      <c r="L42" s="50"/>
      <c r="M42" s="50"/>
      <c r="N42" s="0"/>
      <c r="AA42" s="0"/>
      <c r="AB42" s="0"/>
      <c r="AC42" s="0"/>
    </row>
    <row r="43" customFormat="false" ht="15" hidden="false" customHeight="false" outlineLevel="0" collapsed="false">
      <c r="B43" s="16"/>
      <c r="C43" s="55"/>
      <c r="D43" s="16"/>
      <c r="E43" s="16"/>
      <c r="F43" s="56"/>
      <c r="G43" s="56"/>
      <c r="H43" s="55"/>
      <c r="I43" s="16"/>
      <c r="J43" s="55"/>
      <c r="K43" s="55"/>
      <c r="L43" s="50"/>
      <c r="M43" s="50"/>
      <c r="N43" s="0"/>
      <c r="AA43" s="0"/>
      <c r="AB43" s="0"/>
      <c r="AC43" s="0"/>
    </row>
    <row r="44" customFormat="false" ht="22.5" hidden="false" customHeight="true" outlineLevel="0" collapsed="false">
      <c r="B44" s="47" t="s">
        <v>85</v>
      </c>
      <c r="C44" s="48" t="s">
        <v>86</v>
      </c>
      <c r="D44" s="48" t="s">
        <v>87</v>
      </c>
      <c r="E44" s="48" t="s">
        <v>88</v>
      </c>
      <c r="F44" s="48" t="s">
        <v>89</v>
      </c>
      <c r="G44" s="48" t="s">
        <v>90</v>
      </c>
      <c r="H44" s="48" t="s">
        <v>91</v>
      </c>
      <c r="I44" s="48" t="s">
        <v>92</v>
      </c>
      <c r="J44" s="48" t="s">
        <v>93</v>
      </c>
      <c r="K44" s="48" t="s">
        <v>94</v>
      </c>
      <c r="L44" s="48" t="s">
        <v>95</v>
      </c>
      <c r="M44" s="48" t="s">
        <v>96</v>
      </c>
      <c r="N44" s="48" t="s">
        <v>97</v>
      </c>
      <c r="AA44" s="0"/>
      <c r="AB44" s="0"/>
      <c r="AC44" s="0"/>
    </row>
    <row r="45" customFormat="false" ht="22.5" hidden="false" customHeight="true" outlineLevel="0" collapsed="false">
      <c r="B45" s="47"/>
      <c r="C45" s="51" t="n">
        <f aca="false">COUNTIFS( 'Registro de Ejecución'!N10:N5396, "E2E", 'Registro de Ejecución'!L10:L5396, "&lt;&gt;Invalido")</f>
        <v>0</v>
      </c>
      <c r="D45" s="53" t="n">
        <f aca="false">COUNTIFS('Registro de Ejecución'!L10:L5396, "Pasado", 'Registro de Ejecución'!N10:N5396, "E2E") + COUNTIFS('Registro de Ejecución'!L10:L5396, "Fallado", 'Registro de Ejecución'!N10:N5396, "E2E")</f>
        <v>0</v>
      </c>
      <c r="E45" s="51" t="n">
        <f aca="false">COUNTIFS('Registro de Ejecución'!L10:L5396, "Pasado", 'Registro de Ejecución'!N10:N5396, "E2E")</f>
        <v>0</v>
      </c>
      <c r="F45" s="51" t="n">
        <f aca="false">COUNTIFS('Registro de Ejecución'!L10:L5396, "Fallado", 'Registro de Ejecución'!N10:N5396, "E2E")</f>
        <v>0</v>
      </c>
      <c r="G45" s="51" t="n">
        <f aca="false">COUNTIFS('Registro de Ejecución'!L10:L5396, "Bloqueado",'Registro de Ejecución'!N10:N5396, "E2E")</f>
        <v>0</v>
      </c>
      <c r="H45" s="51" t="n">
        <f aca="false">COUNTIFS('Registro de Ejecución'!L10:L5396, "Invalido",'Registro de Ejecución'!N10:N5396, "E2E")</f>
        <v>0</v>
      </c>
      <c r="I45" s="52" t="e">
        <f aca="false">D45/(C45-0)</f>
        <v>#DIV/0!</v>
      </c>
      <c r="J45" s="52" t="e">
        <f aca="false">E45/C45</f>
        <v>#DIV/0!</v>
      </c>
      <c r="K45" s="52" t="e">
        <f aca="false">F45/C45</f>
        <v>#DIV/0!</v>
      </c>
      <c r="L45" s="52" t="e">
        <f aca="false">G45/C45</f>
        <v>#DIV/0!</v>
      </c>
      <c r="M45" s="52" t="e">
        <f aca="false">H45/C45</f>
        <v>#DIV/0!</v>
      </c>
      <c r="N45" s="52" t="e">
        <f aca="false">((C45-D45)/C45)-L45</f>
        <v>#DIV/0!</v>
      </c>
      <c r="AA45" s="0"/>
      <c r="AB45" s="0"/>
      <c r="AC45" s="0"/>
    </row>
    <row r="46" customFormat="false" ht="15" hidden="false" customHeight="false" outlineLevel="0" collapsed="false">
      <c r="B46" s="0"/>
      <c r="C46" s="0"/>
      <c r="D46" s="0"/>
      <c r="E46" s="0"/>
      <c r="F46" s="0"/>
      <c r="G46" s="0"/>
      <c r="H46" s="0"/>
      <c r="I46" s="0"/>
      <c r="J46" s="0"/>
      <c r="K46" s="0"/>
      <c r="L46" s="0"/>
      <c r="M46" s="0"/>
      <c r="N46" s="0"/>
      <c r="AA46" s="57"/>
      <c r="AB46" s="58"/>
      <c r="AC46" s="59"/>
    </row>
    <row r="47" customFormat="false" ht="16.5" hidden="false" customHeight="true" outlineLevel="0" collapsed="false">
      <c r="B47" s="0"/>
      <c r="C47" s="0"/>
      <c r="D47" s="0"/>
      <c r="E47" s="0"/>
      <c r="F47" s="0"/>
      <c r="G47" s="0"/>
      <c r="H47" s="0"/>
      <c r="I47" s="0"/>
      <c r="J47" s="0"/>
      <c r="K47" s="0"/>
      <c r="L47" s="0"/>
      <c r="M47" s="0"/>
      <c r="N47" s="0"/>
    </row>
    <row r="48" customFormat="false" ht="15.75" hidden="false" customHeight="true" outlineLevel="0" collapsed="false">
      <c r="B48" s="47" t="s">
        <v>100</v>
      </c>
      <c r="C48" s="47"/>
      <c r="D48" s="48" t="s">
        <v>79</v>
      </c>
      <c r="E48" s="48" t="s">
        <v>80</v>
      </c>
      <c r="F48" s="48" t="s">
        <v>81</v>
      </c>
      <c r="G48" s="48" t="s">
        <v>82</v>
      </c>
      <c r="H48" s="48" t="s">
        <v>83</v>
      </c>
      <c r="I48" s="48" t="s">
        <v>84</v>
      </c>
      <c r="J48" s="49"/>
      <c r="K48" s="49"/>
      <c r="L48" s="50"/>
      <c r="M48" s="50"/>
      <c r="N48" s="0"/>
    </row>
    <row r="49" customFormat="false" ht="15" hidden="false" customHeight="false" outlineLevel="0" collapsed="false">
      <c r="B49" s="47"/>
      <c r="C49" s="47"/>
      <c r="D49" s="51" t="n">
        <f aca="false">COUNTIFS('Registro de Ejecución'!E10:E5396, "Alta", 'Registro de Ejecución'!N10:N5396, "REG", 'Registro de Ejecución'!L10:L5396, "&lt;&gt;Invalido")</f>
        <v>0</v>
      </c>
      <c r="E49" s="51" t="n">
        <f aca="false">COUNTIFS('Registro de Ejecución'!E10:E5396, "Media", 'Registro de Ejecución'!N10:N5396, "REG", 'Registro de Ejecución'!L10:L5396, "&lt;&gt;Invalido")</f>
        <v>0</v>
      </c>
      <c r="F49" s="51" t="n">
        <f aca="false">COUNTIFS('Registro de Ejecución'!E10:E5396, "Baja", 'Registro de Ejecución'!N10:N5396, "REG", 'Registro de Ejecución'!L10:L5396, "&lt;&gt;Invalido")</f>
        <v>0</v>
      </c>
      <c r="G49" s="52" t="e">
        <f aca="false">$D$49/$C$52</f>
        <v>#DIV/0!</v>
      </c>
      <c r="H49" s="52" t="e">
        <f aca="false">$E$49/$C$52</f>
        <v>#DIV/0!</v>
      </c>
      <c r="I49" s="52" t="e">
        <f aca="false">$F$49/$C$52</f>
        <v>#DIV/0!</v>
      </c>
      <c r="J49" s="49"/>
      <c r="K49" s="49"/>
      <c r="L49" s="50"/>
      <c r="M49" s="50"/>
      <c r="N49" s="0"/>
    </row>
    <row r="50" customFormat="false" ht="15" hidden="false" customHeight="false" outlineLevel="0" collapsed="false">
      <c r="B50" s="16"/>
      <c r="C50" s="55"/>
      <c r="D50" s="16"/>
      <c r="E50" s="16"/>
      <c r="F50" s="56"/>
      <c r="G50" s="56"/>
      <c r="H50" s="55"/>
      <c r="I50" s="16"/>
      <c r="J50" s="55"/>
      <c r="K50" s="55"/>
      <c r="L50" s="50"/>
      <c r="M50" s="50"/>
      <c r="N50" s="0"/>
    </row>
    <row r="51" customFormat="false" ht="22.5" hidden="false" customHeight="true" outlineLevel="0" collapsed="false">
      <c r="B51" s="47" t="s">
        <v>85</v>
      </c>
      <c r="C51" s="48" t="s">
        <v>86</v>
      </c>
      <c r="D51" s="48" t="s">
        <v>87</v>
      </c>
      <c r="E51" s="48" t="s">
        <v>88</v>
      </c>
      <c r="F51" s="48" t="s">
        <v>89</v>
      </c>
      <c r="G51" s="48" t="s">
        <v>90</v>
      </c>
      <c r="H51" s="48" t="s">
        <v>91</v>
      </c>
      <c r="I51" s="48" t="s">
        <v>92</v>
      </c>
      <c r="J51" s="48" t="s">
        <v>93</v>
      </c>
      <c r="K51" s="48" t="s">
        <v>94</v>
      </c>
      <c r="L51" s="48" t="s">
        <v>95</v>
      </c>
      <c r="M51" s="48" t="s">
        <v>96</v>
      </c>
      <c r="N51" s="48" t="s">
        <v>97</v>
      </c>
    </row>
    <row r="52" customFormat="false" ht="22.5" hidden="false" customHeight="true" outlineLevel="0" collapsed="false">
      <c r="B52" s="47"/>
      <c r="C52" s="51" t="n">
        <f aca="false">COUNTIFS( 'Registro de Ejecución'!N10:N5420, "REG")</f>
        <v>0</v>
      </c>
      <c r="D52" s="53" t="n">
        <f aca="false">COUNTIFS('Registro de Ejecución'!L10:L5396, "Pasado", 'Registro de Ejecución'!N10:N5396, "REG") + COUNTIFS('Registro de Ejecución'!L10:L5396, "Fallado", 'Registro de Ejecución'!N10:N5396, "REG")</f>
        <v>0</v>
      </c>
      <c r="E52" s="51" t="n">
        <f aca="false">COUNTIFS('Registro de Ejecución'!L10:L5396, "Pasado", 'Registro de Ejecución'!N10:N5396, "REG")</f>
        <v>0</v>
      </c>
      <c r="F52" s="51" t="n">
        <f aca="false">COUNTIFS('Registro de Ejecución'!L10:L5396, "Fallado", 'Registro de Ejecución'!N10:N5396, "REG")</f>
        <v>0</v>
      </c>
      <c r="G52" s="51" t="n">
        <f aca="false">COUNTIFS('Registro de Ejecución'!L10:L5396, "Bloqueado",'Registro de Ejecución'!N10:N5396, "REG")</f>
        <v>0</v>
      </c>
      <c r="H52" s="51" t="n">
        <f aca="false">COUNTIFS('Registro de Ejecución'!L10:L5396, "Invalido",'Registro de Ejecución'!N10:N5396, "REG")</f>
        <v>0</v>
      </c>
      <c r="I52" s="52" t="e">
        <f aca="false">D52/(C52-0)</f>
        <v>#DIV/0!</v>
      </c>
      <c r="J52" s="52" t="e">
        <f aca="false">E52/C52</f>
        <v>#DIV/0!</v>
      </c>
      <c r="K52" s="52" t="e">
        <f aca="false">F52/C52</f>
        <v>#DIV/0!</v>
      </c>
      <c r="L52" s="52" t="e">
        <f aca="false">G52/C52</f>
        <v>#DIV/0!</v>
      </c>
      <c r="M52" s="52" t="e">
        <f aca="false">H52/C52</f>
        <v>#DIV/0!</v>
      </c>
      <c r="N52" s="52" t="e">
        <f aca="false">((C52-D52)/C52)-L52</f>
        <v>#DIV/0!</v>
      </c>
    </row>
  </sheetData>
  <mergeCells count="24">
    <mergeCell ref="G7:I7"/>
    <mergeCell ref="J7:K7"/>
    <mergeCell ref="G8:H8"/>
    <mergeCell ref="G9:H9"/>
    <mergeCell ref="G10:H10"/>
    <mergeCell ref="G11:H11"/>
    <mergeCell ref="G12:H12"/>
    <mergeCell ref="G13:H13"/>
    <mergeCell ref="G14:H14"/>
    <mergeCell ref="G15:H15"/>
    <mergeCell ref="G16:H16"/>
    <mergeCell ref="G17:H17"/>
    <mergeCell ref="G18:H18"/>
    <mergeCell ref="G19:H19"/>
    <mergeCell ref="G20:H20"/>
    <mergeCell ref="B26:J26"/>
    <mergeCell ref="B27:C28"/>
    <mergeCell ref="B30:B31"/>
    <mergeCell ref="B34:C35"/>
    <mergeCell ref="B37:B38"/>
    <mergeCell ref="B41:C42"/>
    <mergeCell ref="B44:B45"/>
    <mergeCell ref="B48:C49"/>
    <mergeCell ref="B51:B52"/>
  </mergeCells>
  <dataValidations count="2">
    <dataValidation allowBlank="true" operator="equal" showDropDown="false" showErrorMessage="true" showInputMessage="false" sqref="K10" type="list">
      <formula1>ListasDatos!$B$5:$B$8</formula1>
      <formula2>0</formula2>
    </dataValidation>
    <dataValidation allowBlank="true" operator="equal" showDropDown="false" showErrorMessage="true" showInputMessage="false" sqref="K11" type="list">
      <formula1>ListasDatos!$D$5:$D$6</formula1>
      <formula2>0</formula2>
    </dataValidation>
  </dataValidations>
  <printOptions headings="false" gridLines="false" gridLinesSet="true" horizontalCentered="false" verticalCentered="false"/>
  <pageMargins left="0.747916666666667" right="0.747916666666667" top="0.845138888888889" bottom="0.984027777777778"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&amp;L&amp;7All Rights Reserved © Valores Corporativos Softtek S.A. de C.V. 2011. Confidential.All Rights Reserved © Valores Corporativos Softtek S.A. de C.V. 2011.</oddFooter>
  </headerFooter>
  <colBreaks count="1" manualBreakCount="1">
    <brk id="13" man="true" max="65535" min="0"/>
  </colBreaks>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S31"/>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B6" activeCellId="0" sqref="B6"/>
    </sheetView>
  </sheetViews>
  <sheetFormatPr defaultColWidth="11.55078125" defaultRowHeight="12.8" zeroHeight="false" outlineLevelRow="0" outlineLevelCol="0"/>
  <cols>
    <col collapsed="false" customWidth="true" hidden="false" outlineLevel="0" max="2" min="1" style="60" width="37.42"/>
    <col collapsed="false" customWidth="true" hidden="false" outlineLevel="0" max="3" min="3" style="60" width="10.85"/>
    <col collapsed="false" customWidth="true" hidden="false" outlineLevel="0" max="4" min="4" style="60" width="7.71"/>
    <col collapsed="false" customWidth="true" hidden="false" outlineLevel="0" max="5" min="5" style="60" width="15.87"/>
    <col collapsed="false" customWidth="true" hidden="false" outlineLevel="0" max="6" min="6" style="60" width="45.57"/>
    <col collapsed="false" customWidth="true" hidden="false" outlineLevel="0" max="7" min="7" style="60" width="23.87"/>
    <col collapsed="false" customWidth="true" hidden="false" outlineLevel="0" max="8" min="8" style="60" width="26.29"/>
    <col collapsed="false" customWidth="true" hidden="false" outlineLevel="0" max="10" min="9" style="60" width="14.43"/>
    <col collapsed="false" customWidth="true" hidden="false" outlineLevel="0" max="11" min="11" style="60" width="27.71"/>
    <col collapsed="false" customWidth="true" hidden="false" outlineLevel="0" max="13" min="12" style="60" width="14.43"/>
    <col collapsed="false" customWidth="true" hidden="false" outlineLevel="0" max="14" min="14" style="60" width="12.71"/>
    <col collapsed="false" customWidth="true" hidden="false" outlineLevel="0" max="15" min="15" style="60" width="18.13"/>
    <col collapsed="false" customWidth="true" hidden="false" outlineLevel="0" max="17" min="16" style="60" width="22.28"/>
    <col collapsed="false" customWidth="true" hidden="false" outlineLevel="0" max="63" min="18" style="60" width="10.85"/>
  </cols>
  <sheetData>
    <row r="1" customFormat="false" ht="12.8" hidden="false" customHeight="false" outlineLevel="0" collapsed="false">
      <c r="A1" s="0"/>
      <c r="B1" s="0"/>
      <c r="C1" s="0"/>
      <c r="D1" s="0"/>
      <c r="E1" s="0"/>
      <c r="F1" s="0"/>
      <c r="G1" s="0"/>
      <c r="H1" s="0"/>
      <c r="I1" s="0"/>
      <c r="J1" s="0"/>
      <c r="K1" s="0"/>
      <c r="L1" s="0"/>
      <c r="M1" s="0"/>
      <c r="N1" s="0"/>
      <c r="O1" s="0"/>
      <c r="P1" s="0"/>
      <c r="Q1" s="0"/>
      <c r="R1" s="0"/>
      <c r="S1" s="0"/>
    </row>
    <row r="2" customFormat="false" ht="12.8" hidden="false" customHeight="false" outlineLevel="0" collapsed="false">
      <c r="A2" s="0"/>
      <c r="B2" s="0"/>
      <c r="C2" s="0"/>
      <c r="D2" s="0"/>
      <c r="E2" s="0"/>
      <c r="F2" s="0"/>
      <c r="G2" s="0"/>
      <c r="H2" s="0"/>
      <c r="I2" s="0"/>
      <c r="J2" s="0"/>
      <c r="K2" s="0"/>
      <c r="L2" s="0"/>
      <c r="M2" s="0"/>
      <c r="N2" s="0"/>
      <c r="O2" s="0"/>
      <c r="P2" s="0"/>
      <c r="Q2" s="0"/>
      <c r="R2" s="0"/>
      <c r="S2" s="0"/>
    </row>
    <row r="3" customFormat="false" ht="12.8" hidden="false" customHeight="false" outlineLevel="0" collapsed="false">
      <c r="A3" s="0"/>
      <c r="B3" s="0"/>
      <c r="C3" s="0"/>
      <c r="D3" s="0"/>
      <c r="E3" s="0"/>
      <c r="F3" s="0"/>
      <c r="G3" s="0"/>
      <c r="H3" s="0"/>
      <c r="I3" s="0"/>
      <c r="J3" s="0"/>
      <c r="K3" s="0"/>
      <c r="L3" s="0"/>
      <c r="M3" s="0"/>
      <c r="N3" s="0"/>
      <c r="O3" s="0"/>
      <c r="P3" s="0"/>
      <c r="Q3" s="0"/>
      <c r="R3" s="0"/>
      <c r="S3" s="0"/>
    </row>
    <row r="4" customFormat="false" ht="12.8" hidden="false" customHeight="false" outlineLevel="0" collapsed="false">
      <c r="A4" s="0"/>
      <c r="B4" s="0"/>
      <c r="C4" s="0"/>
      <c r="D4" s="0"/>
      <c r="E4" s="0"/>
      <c r="F4" s="0"/>
      <c r="G4" s="0"/>
      <c r="H4" s="0"/>
      <c r="I4" s="0"/>
      <c r="J4" s="0"/>
      <c r="K4" s="0"/>
      <c r="L4" s="0"/>
      <c r="M4" s="0"/>
      <c r="N4" s="0"/>
      <c r="O4" s="0"/>
      <c r="P4" s="0"/>
      <c r="Q4" s="0"/>
      <c r="R4" s="0"/>
      <c r="S4" s="0"/>
    </row>
    <row r="5" customFormat="false" ht="12.8" hidden="false" customHeight="false" outlineLevel="0" collapsed="false">
      <c r="A5" s="0"/>
      <c r="B5" s="0"/>
      <c r="C5" s="0"/>
      <c r="D5" s="0"/>
      <c r="E5" s="0"/>
      <c r="F5" s="0"/>
      <c r="G5" s="0"/>
      <c r="H5" s="0"/>
      <c r="I5" s="0"/>
      <c r="J5" s="0"/>
      <c r="K5" s="0"/>
      <c r="L5" s="0"/>
      <c r="M5" s="0"/>
      <c r="N5" s="0"/>
      <c r="O5" s="0"/>
      <c r="P5" s="0"/>
      <c r="Q5" s="0"/>
      <c r="R5" s="0"/>
      <c r="S5" s="0"/>
    </row>
    <row r="6" customFormat="false" ht="17" hidden="false" customHeight="false" outlineLevel="0" collapsed="false">
      <c r="A6" s="61" t="s">
        <v>101</v>
      </c>
      <c r="B6" s="62"/>
      <c r="C6" s="62"/>
      <c r="D6" s="0"/>
      <c r="E6" s="0"/>
      <c r="F6" s="0"/>
      <c r="G6" s="0"/>
      <c r="H6" s="0"/>
      <c r="I6" s="0"/>
      <c r="J6" s="0"/>
      <c r="K6" s="0"/>
      <c r="L6" s="0"/>
      <c r="M6" s="0"/>
      <c r="N6" s="0"/>
      <c r="O6" s="0"/>
      <c r="P6" s="0"/>
      <c r="Q6" s="0"/>
      <c r="R6" s="0"/>
      <c r="S6" s="0"/>
    </row>
    <row r="7" customFormat="false" ht="12.8" hidden="false" customHeight="false" outlineLevel="0" collapsed="false">
      <c r="A7" s="0"/>
      <c r="B7" s="0"/>
      <c r="C7" s="0"/>
      <c r="D7" s="0"/>
      <c r="E7" s="0"/>
      <c r="F7" s="0"/>
      <c r="G7" s="0"/>
      <c r="H7" s="0"/>
      <c r="I7" s="0"/>
      <c r="J7" s="0"/>
      <c r="K7" s="0"/>
      <c r="L7" s="0"/>
      <c r="M7" s="0"/>
      <c r="N7" s="0"/>
      <c r="O7" s="0"/>
      <c r="P7" s="0"/>
      <c r="Q7" s="0"/>
      <c r="R7" s="0"/>
      <c r="S7" s="0"/>
    </row>
    <row r="8" customFormat="false" ht="12.8" hidden="false" customHeight="false" outlineLevel="0" collapsed="false">
      <c r="A8" s="63"/>
      <c r="B8" s="63"/>
      <c r="C8" s="63"/>
      <c r="D8" s="63"/>
      <c r="E8" s="63"/>
      <c r="F8" s="64"/>
      <c r="G8" s="64"/>
      <c r="H8" s="64"/>
      <c r="I8" s="64"/>
      <c r="J8" s="64"/>
      <c r="K8" s="64"/>
      <c r="L8" s="64"/>
      <c r="M8" s="64"/>
      <c r="N8" s="64"/>
      <c r="O8" s="64"/>
      <c r="P8" s="64"/>
      <c r="Q8" s="64"/>
      <c r="R8" s="0"/>
      <c r="S8" s="0"/>
    </row>
    <row r="9" customFormat="false" ht="19.25" hidden="false" customHeight="false" outlineLevel="0" collapsed="false">
      <c r="A9" s="65" t="s">
        <v>14</v>
      </c>
      <c r="B9" s="65" t="s">
        <v>16</v>
      </c>
      <c r="C9" s="66" t="s">
        <v>18</v>
      </c>
      <c r="D9" s="66" t="s">
        <v>20</v>
      </c>
      <c r="E9" s="65" t="s">
        <v>22</v>
      </c>
      <c r="F9" s="66" t="s">
        <v>24</v>
      </c>
      <c r="G9" s="66" t="s">
        <v>26</v>
      </c>
      <c r="H9" s="66" t="s">
        <v>28</v>
      </c>
      <c r="I9" s="66" t="s">
        <v>30</v>
      </c>
      <c r="J9" s="66" t="s">
        <v>32</v>
      </c>
      <c r="K9" s="65" t="s">
        <v>34</v>
      </c>
      <c r="L9" s="65" t="s">
        <v>36</v>
      </c>
      <c r="M9" s="65" t="s">
        <v>38</v>
      </c>
      <c r="N9" s="66" t="s">
        <v>102</v>
      </c>
      <c r="O9" s="65" t="s">
        <v>42</v>
      </c>
      <c r="P9" s="65" t="s">
        <v>103</v>
      </c>
      <c r="Q9" s="65" t="s">
        <v>46</v>
      </c>
      <c r="R9" s="0"/>
      <c r="S9" s="0"/>
    </row>
    <row r="10" customFormat="false" ht="12.8" hidden="false" customHeight="false" outlineLevel="0" collapsed="false">
      <c r="A10" s="67"/>
      <c r="B10" s="67"/>
      <c r="C10" s="68"/>
      <c r="D10" s="67"/>
      <c r="E10" s="67"/>
      <c r="F10" s="69"/>
      <c r="G10" s="70"/>
      <c r="H10" s="70"/>
      <c r="I10" s="69"/>
      <c r="J10" s="69"/>
      <c r="K10" s="67"/>
      <c r="L10" s="71"/>
      <c r="M10" s="69"/>
      <c r="N10" s="70"/>
      <c r="O10" s="67"/>
      <c r="P10" s="67"/>
      <c r="Q10" s="67"/>
      <c r="R10" s="72"/>
      <c r="S10" s="73"/>
    </row>
    <row r="11" customFormat="false" ht="12.8" hidden="false" customHeight="false" outlineLevel="0" collapsed="false">
      <c r="A11" s="67"/>
      <c r="B11" s="67"/>
      <c r="C11" s="68"/>
      <c r="D11" s="67"/>
      <c r="E11" s="67"/>
      <c r="F11" s="69"/>
      <c r="G11" s="70"/>
      <c r="H11" s="70"/>
      <c r="I11" s="69"/>
      <c r="J11" s="69"/>
      <c r="K11" s="67"/>
      <c r="L11" s="71"/>
      <c r="M11" s="69"/>
      <c r="N11" s="70"/>
      <c r="O11" s="67"/>
      <c r="P11" s="67"/>
      <c r="Q11" s="67"/>
    </row>
    <row r="12" customFormat="false" ht="12.8" hidden="false" customHeight="false" outlineLevel="0" collapsed="false">
      <c r="A12" s="67"/>
      <c r="B12" s="67"/>
      <c r="C12" s="68"/>
      <c r="D12" s="67"/>
      <c r="E12" s="67"/>
      <c r="F12" s="69"/>
      <c r="G12" s="70"/>
      <c r="H12" s="70"/>
      <c r="I12" s="69"/>
      <c r="J12" s="69"/>
      <c r="K12" s="67"/>
      <c r="L12" s="71"/>
      <c r="M12" s="69"/>
      <c r="N12" s="70"/>
      <c r="O12" s="67"/>
      <c r="P12" s="67"/>
      <c r="Q12" s="67"/>
    </row>
    <row r="13" customFormat="false" ht="12.8" hidden="false" customHeight="false" outlineLevel="0" collapsed="false">
      <c r="A13" s="67"/>
      <c r="B13" s="67"/>
      <c r="C13" s="68"/>
      <c r="D13" s="67"/>
      <c r="E13" s="67"/>
      <c r="F13" s="69"/>
      <c r="G13" s="70"/>
      <c r="H13" s="70"/>
      <c r="I13" s="69"/>
      <c r="J13" s="69"/>
      <c r="K13" s="67"/>
      <c r="L13" s="71"/>
      <c r="M13" s="69"/>
      <c r="N13" s="70"/>
      <c r="O13" s="67"/>
      <c r="P13" s="67"/>
      <c r="Q13" s="67"/>
    </row>
    <row r="14" customFormat="false" ht="12.8" hidden="false" customHeight="false" outlineLevel="0" collapsed="false">
      <c r="A14" s="67"/>
      <c r="B14" s="67"/>
      <c r="C14" s="68"/>
      <c r="D14" s="67"/>
      <c r="E14" s="67"/>
      <c r="F14" s="69"/>
      <c r="G14" s="70"/>
      <c r="H14" s="70"/>
      <c r="I14" s="69"/>
      <c r="J14" s="69"/>
      <c r="K14" s="67"/>
      <c r="L14" s="71"/>
      <c r="M14" s="69"/>
      <c r="N14" s="70"/>
      <c r="O14" s="67"/>
      <c r="P14" s="67"/>
      <c r="Q14" s="67"/>
    </row>
    <row r="15" customFormat="false" ht="12.8" hidden="false" customHeight="false" outlineLevel="0" collapsed="false">
      <c r="A15" s="67"/>
      <c r="B15" s="67"/>
      <c r="C15" s="68"/>
      <c r="D15" s="67"/>
      <c r="E15" s="67"/>
      <c r="F15" s="69"/>
      <c r="G15" s="70"/>
      <c r="H15" s="70"/>
      <c r="I15" s="69"/>
      <c r="J15" s="69"/>
      <c r="K15" s="67"/>
      <c r="L15" s="71"/>
      <c r="M15" s="69"/>
      <c r="N15" s="70"/>
      <c r="O15" s="67"/>
      <c r="P15" s="67"/>
      <c r="Q15" s="67"/>
    </row>
    <row r="16" customFormat="false" ht="12.8" hidden="false" customHeight="false" outlineLevel="0" collapsed="false">
      <c r="A16" s="67"/>
      <c r="B16" s="67"/>
      <c r="C16" s="68"/>
      <c r="D16" s="67"/>
      <c r="E16" s="67"/>
      <c r="F16" s="69"/>
      <c r="G16" s="70"/>
      <c r="H16" s="70"/>
      <c r="I16" s="69"/>
      <c r="J16" s="69"/>
      <c r="K16" s="67"/>
      <c r="L16" s="71"/>
      <c r="M16" s="69"/>
      <c r="N16" s="70"/>
      <c r="O16" s="67"/>
      <c r="P16" s="67"/>
      <c r="Q16" s="67"/>
    </row>
    <row r="17" customFormat="false" ht="12.8" hidden="false" customHeight="false" outlineLevel="0" collapsed="false">
      <c r="A17" s="67"/>
      <c r="B17" s="67"/>
      <c r="C17" s="68"/>
      <c r="D17" s="67"/>
      <c r="E17" s="67"/>
      <c r="F17" s="69"/>
      <c r="G17" s="70"/>
      <c r="H17" s="70"/>
      <c r="I17" s="69"/>
      <c r="J17" s="69"/>
      <c r="K17" s="67"/>
      <c r="L17" s="71"/>
      <c r="M17" s="69"/>
      <c r="N17" s="70"/>
      <c r="O17" s="67"/>
      <c r="P17" s="67"/>
      <c r="Q17" s="67"/>
    </row>
    <row r="18" customFormat="false" ht="12.8" hidden="false" customHeight="false" outlineLevel="0" collapsed="false">
      <c r="A18" s="67"/>
      <c r="B18" s="67"/>
      <c r="C18" s="68"/>
      <c r="D18" s="67"/>
      <c r="E18" s="67"/>
      <c r="F18" s="69"/>
      <c r="G18" s="70"/>
      <c r="H18" s="70"/>
      <c r="I18" s="69"/>
      <c r="J18" s="69"/>
      <c r="K18" s="67"/>
      <c r="L18" s="71"/>
      <c r="M18" s="69"/>
      <c r="N18" s="70"/>
      <c r="O18" s="67"/>
      <c r="P18" s="67"/>
      <c r="Q18" s="67"/>
    </row>
    <row r="19" customFormat="false" ht="12.8" hidden="false" customHeight="false" outlineLevel="0" collapsed="false">
      <c r="A19" s="67"/>
      <c r="B19" s="67"/>
      <c r="C19" s="68"/>
      <c r="D19" s="67"/>
      <c r="E19" s="67"/>
      <c r="F19" s="69"/>
      <c r="G19" s="70"/>
      <c r="H19" s="70"/>
      <c r="I19" s="69"/>
      <c r="J19" s="69"/>
      <c r="K19" s="67"/>
      <c r="L19" s="71"/>
      <c r="M19" s="69"/>
      <c r="N19" s="70"/>
      <c r="O19" s="67"/>
      <c r="P19" s="67"/>
      <c r="Q19" s="67"/>
    </row>
    <row r="20" customFormat="false" ht="12.8" hidden="false" customHeight="false" outlineLevel="0" collapsed="false">
      <c r="A20" s="67"/>
      <c r="B20" s="67"/>
      <c r="C20" s="68"/>
      <c r="D20" s="67"/>
      <c r="E20" s="67"/>
      <c r="F20" s="69"/>
      <c r="G20" s="70"/>
      <c r="H20" s="70"/>
      <c r="I20" s="69"/>
      <c r="J20" s="69"/>
      <c r="K20" s="67"/>
      <c r="L20" s="71"/>
      <c r="M20" s="69"/>
      <c r="N20" s="70"/>
      <c r="O20" s="67"/>
      <c r="P20" s="67"/>
      <c r="Q20" s="67"/>
    </row>
    <row r="21" customFormat="false" ht="12.8" hidden="false" customHeight="false" outlineLevel="0" collapsed="false">
      <c r="A21" s="67"/>
      <c r="B21" s="67"/>
      <c r="C21" s="68"/>
      <c r="D21" s="67"/>
      <c r="E21" s="67"/>
      <c r="F21" s="69"/>
      <c r="G21" s="70"/>
      <c r="H21" s="70"/>
      <c r="I21" s="69"/>
      <c r="J21" s="69"/>
      <c r="K21" s="67"/>
      <c r="L21" s="71"/>
      <c r="M21" s="69"/>
      <c r="N21" s="70"/>
      <c r="O21" s="67"/>
      <c r="P21" s="67"/>
      <c r="Q21" s="67"/>
    </row>
    <row r="22" customFormat="false" ht="12.8" hidden="false" customHeight="false" outlineLevel="0" collapsed="false">
      <c r="A22" s="67"/>
      <c r="B22" s="67"/>
      <c r="C22" s="68"/>
      <c r="D22" s="67"/>
      <c r="E22" s="67"/>
      <c r="F22" s="69"/>
      <c r="G22" s="70"/>
      <c r="H22" s="70"/>
      <c r="I22" s="69"/>
      <c r="J22" s="69"/>
      <c r="K22" s="67"/>
      <c r="L22" s="71"/>
      <c r="M22" s="69"/>
      <c r="N22" s="70"/>
      <c r="O22" s="67"/>
      <c r="P22" s="67"/>
      <c r="Q22" s="67"/>
    </row>
    <row r="23" customFormat="false" ht="12.8" hidden="false" customHeight="false" outlineLevel="0" collapsed="false">
      <c r="A23" s="67"/>
      <c r="B23" s="67"/>
      <c r="C23" s="67"/>
      <c r="D23" s="67"/>
      <c r="E23" s="67"/>
      <c r="F23" s="69"/>
      <c r="G23" s="70"/>
      <c r="H23" s="70"/>
      <c r="I23" s="69"/>
      <c r="J23" s="69"/>
      <c r="K23" s="67"/>
      <c r="L23" s="71"/>
      <c r="M23" s="69"/>
      <c r="N23" s="70"/>
      <c r="O23" s="67"/>
      <c r="P23" s="67"/>
      <c r="Q23" s="67"/>
    </row>
    <row r="24" customFormat="false" ht="12.8" hidden="false" customHeight="false" outlineLevel="0" collapsed="false">
      <c r="A24" s="67"/>
      <c r="B24" s="67"/>
      <c r="C24" s="67"/>
      <c r="D24" s="67"/>
      <c r="E24" s="67"/>
      <c r="F24" s="69"/>
      <c r="G24" s="70"/>
      <c r="H24" s="70"/>
      <c r="I24" s="69"/>
      <c r="J24" s="69"/>
      <c r="K24" s="67"/>
      <c r="L24" s="71"/>
      <c r="M24" s="69"/>
      <c r="N24" s="70"/>
      <c r="O24" s="67"/>
      <c r="P24" s="67"/>
      <c r="Q24" s="67"/>
    </row>
    <row r="25" customFormat="false" ht="12.8" hidden="false" customHeight="false" outlineLevel="0" collapsed="false">
      <c r="A25" s="67"/>
      <c r="B25" s="67"/>
      <c r="C25" s="67"/>
      <c r="D25" s="67"/>
      <c r="E25" s="67"/>
      <c r="F25" s="69"/>
      <c r="G25" s="70"/>
      <c r="H25" s="70"/>
      <c r="I25" s="69"/>
      <c r="J25" s="69"/>
      <c r="K25" s="67"/>
      <c r="L25" s="71"/>
      <c r="M25" s="69"/>
      <c r="N25" s="70"/>
      <c r="O25" s="67"/>
      <c r="P25" s="67"/>
      <c r="Q25" s="67"/>
    </row>
    <row r="26" customFormat="false" ht="12.8" hidden="false" customHeight="false" outlineLevel="0" collapsed="false">
      <c r="A26" s="67"/>
      <c r="B26" s="67"/>
      <c r="C26" s="67"/>
      <c r="D26" s="67"/>
      <c r="E26" s="67"/>
      <c r="F26" s="69"/>
      <c r="G26" s="70"/>
      <c r="H26" s="70"/>
      <c r="I26" s="69"/>
      <c r="J26" s="69"/>
      <c r="K26" s="67"/>
      <c r="L26" s="71"/>
      <c r="M26" s="69"/>
      <c r="N26" s="70"/>
      <c r="O26" s="67"/>
      <c r="P26" s="67"/>
      <c r="Q26" s="67"/>
    </row>
    <row r="27" customFormat="false" ht="12.8" hidden="false" customHeight="false" outlineLevel="0" collapsed="false">
      <c r="A27" s="67"/>
      <c r="B27" s="67"/>
      <c r="C27" s="67"/>
      <c r="D27" s="67"/>
      <c r="E27" s="67"/>
      <c r="F27" s="69"/>
      <c r="G27" s="70"/>
      <c r="H27" s="70"/>
      <c r="I27" s="69"/>
      <c r="J27" s="69"/>
      <c r="K27" s="67"/>
      <c r="L27" s="71"/>
      <c r="M27" s="69"/>
      <c r="N27" s="70"/>
      <c r="O27" s="67"/>
      <c r="P27" s="67"/>
      <c r="Q27" s="67"/>
    </row>
    <row r="28" customFormat="false" ht="12.8" hidden="false" customHeight="false" outlineLevel="0" collapsed="false">
      <c r="A28" s="67"/>
      <c r="B28" s="67"/>
      <c r="C28" s="67"/>
      <c r="D28" s="67"/>
      <c r="E28" s="67"/>
      <c r="F28" s="69"/>
      <c r="G28" s="70"/>
      <c r="H28" s="70"/>
      <c r="I28" s="69"/>
      <c r="J28" s="69"/>
      <c r="K28" s="67"/>
      <c r="L28" s="71"/>
      <c r="M28" s="69"/>
      <c r="N28" s="70"/>
      <c r="O28" s="67"/>
      <c r="P28" s="67"/>
      <c r="Q28" s="67"/>
    </row>
    <row r="29" customFormat="false" ht="12.8" hidden="false" customHeight="false" outlineLevel="0" collapsed="false">
      <c r="A29" s="67"/>
      <c r="B29" s="67"/>
      <c r="C29" s="67"/>
      <c r="D29" s="67"/>
      <c r="E29" s="67"/>
      <c r="F29" s="69"/>
      <c r="G29" s="70"/>
      <c r="H29" s="70"/>
      <c r="I29" s="69"/>
      <c r="J29" s="69"/>
      <c r="K29" s="67"/>
      <c r="L29" s="71"/>
      <c r="M29" s="69"/>
      <c r="N29" s="70"/>
      <c r="O29" s="67"/>
      <c r="P29" s="67"/>
      <c r="Q29" s="67"/>
    </row>
    <row r="30" customFormat="false" ht="12.8" hidden="false" customHeight="false" outlineLevel="0" collapsed="false">
      <c r="A30" s="67"/>
      <c r="B30" s="67"/>
      <c r="C30" s="67"/>
      <c r="D30" s="67"/>
      <c r="E30" s="67"/>
      <c r="F30" s="69"/>
      <c r="G30" s="70"/>
      <c r="H30" s="70"/>
      <c r="I30" s="69"/>
      <c r="J30" s="69"/>
      <c r="K30" s="67"/>
      <c r="L30" s="71"/>
      <c r="M30" s="69"/>
      <c r="N30" s="70"/>
      <c r="O30" s="67"/>
      <c r="P30" s="67"/>
      <c r="Q30" s="67"/>
    </row>
    <row r="31" customFormat="false" ht="12.8" hidden="false" customHeight="false" outlineLevel="0" collapsed="false">
      <c r="A31" s="74"/>
      <c r="B31" s="74"/>
      <c r="C31" s="74"/>
      <c r="D31" s="74"/>
      <c r="E31" s="74"/>
      <c r="F31" s="75"/>
      <c r="G31" s="75"/>
      <c r="H31" s="75"/>
      <c r="I31" s="75"/>
      <c r="J31" s="75"/>
      <c r="K31" s="74"/>
      <c r="L31" s="76"/>
      <c r="M31" s="75"/>
      <c r="N31" s="77"/>
      <c r="O31" s="74"/>
      <c r="P31" s="74"/>
      <c r="Q31" s="74"/>
    </row>
  </sheetData>
  <mergeCells count="1">
    <mergeCell ref="B6:C6"/>
  </mergeCells>
  <conditionalFormatting sqref="L10:M31">
    <cfRule type="cellIs" priority="2" operator="equal" aboveAverage="0" equalAverage="0" bottom="0" percent="0" rank="0" text="" dxfId="0">
      <formula>"Re-ejecutar"</formula>
    </cfRule>
    <cfRule type="cellIs" priority="3" operator="equal" aboveAverage="0" equalAverage="0" bottom="0" percent="0" rank="0" text="" dxfId="1">
      <formula>"En Progreso"</formula>
    </cfRule>
    <cfRule type="cellIs" priority="4" operator="equal" aboveAverage="0" equalAverage="0" bottom="0" percent="0" rank="0" text="" dxfId="2">
      <formula>"Invalido"</formula>
    </cfRule>
    <cfRule type="cellIs" priority="5" operator="equal" aboveAverage="0" equalAverage="0" bottom="0" percent="0" rank="0" text="" dxfId="3">
      <formula>"Bloqueado"</formula>
    </cfRule>
    <cfRule type="cellIs" priority="6" operator="equal" aboveAverage="0" equalAverage="0" bottom="0" percent="0" rank="0" text="" dxfId="4">
      <formula>"Fallado"</formula>
    </cfRule>
    <cfRule type="cellIs" priority="7" operator="equal" aboveAverage="0" equalAverage="0" bottom="0" percent="0" rank="0" text="" dxfId="5">
      <formula>"Pasado"</formula>
    </cfRule>
    <cfRule type="cellIs" priority="8" operator="equal" aboveAverage="0" equalAverage="0" bottom="0" percent="0" rank="0" text="" dxfId="6">
      <formula>"No Ejecutado"</formula>
    </cfRule>
  </conditionalFormatting>
  <conditionalFormatting sqref="L10">
    <cfRule type="colorScale" priority="9">
      <colorScale>
        <cfvo type="min" val="0"/>
        <cfvo type="max" val="0"/>
        <color rgb="FFFF7128"/>
        <color rgb="FFFFEF9C"/>
      </colorScale>
    </cfRule>
  </conditionalFormatting>
  <dataValidations count="6">
    <dataValidation allowBlank="true" operator="equal" showDropDown="false" showErrorMessage="true" showInputMessage="false" sqref="E10:E30" type="list">
      <formula1>ListasDatos!$I$5:$I$7</formula1>
      <formula2>0</formula2>
    </dataValidation>
    <dataValidation allowBlank="true" operator="equal" showDropDown="false" showErrorMessage="true" showInputMessage="false" sqref="L10:L30" type="list">
      <formula1>ListasDatos!$G$5:$G$11</formula1>
      <formula2>0</formula2>
    </dataValidation>
    <dataValidation allowBlank="true" operator="equal" showDropDown="false" showErrorMessage="true" showInputMessage="false" sqref="N10" type="list">
      <formula1>ListasDatos!$H$5:$H$7</formula1>
      <formula2>0</formula2>
    </dataValidation>
    <dataValidation allowBlank="true" operator="equal" showDropDown="false" showErrorMessage="true" showInputMessage="false" sqref="O10:O22 O23:P30" type="list">
      <formula1>ListasDatos!$D$5:$D$6</formula1>
      <formula2>0</formula2>
    </dataValidation>
    <dataValidation allowBlank="true" operator="equal" showDropDown="false" showErrorMessage="true" showInputMessage="false" sqref="P10:P22" type="list">
      <formula1>ListasDatos!$B$5:$B$8</formula1>
      <formula2>0</formula2>
    </dataValidation>
    <dataValidation allowBlank="true" operator="equal" showDropDown="false" showErrorMessage="true" showInputMessage="false" sqref="N11:N30" type="list">
      <formula1>ListasDatos!$H$5:$H$8</formula1>
      <formula2>0</formula2>
    </dataValidation>
  </dataValidations>
  <printOptions headings="false" gridLines="false" gridLinesSet="true" horizontalCentered="false" verticalCentered="false"/>
  <pageMargins left="0.25" right="0.25"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0:F5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33" activeCellId="0" sqref="B33"/>
    </sheetView>
  </sheetViews>
  <sheetFormatPr defaultColWidth="11.55078125" defaultRowHeight="12.8" zeroHeight="false" outlineLevelRow="0" outlineLevelCol="0"/>
  <cols>
    <col collapsed="false" customWidth="true" hidden="false" outlineLevel="0" max="1" min="1" style="0" width="3.3"/>
    <col collapsed="false" customWidth="true" hidden="false" outlineLevel="0" max="2" min="2" style="0" width="11.14"/>
    <col collapsed="false" customWidth="true" hidden="false" outlineLevel="0" max="3" min="3" style="0" width="13.7"/>
    <col collapsed="false" customWidth="true" hidden="false" outlineLevel="0" max="4" min="4" style="0" width="21.68"/>
    <col collapsed="false" customWidth="true" hidden="false" outlineLevel="0" max="5" min="5" style="0" width="13.14"/>
    <col collapsed="false" customWidth="true" hidden="false" outlineLevel="0" max="6" min="6" style="0" width="19.91"/>
    <col collapsed="false" customWidth="true" hidden="false" outlineLevel="0" max="64" min="7" style="0" width="8.73"/>
  </cols>
  <sheetData>
    <row r="10" customFormat="false" ht="12" hidden="false" customHeight="true" outlineLevel="0" collapsed="false"/>
    <row r="32" customFormat="false" ht="36.75" hidden="false" customHeight="true" outlineLevel="0" collapsed="false">
      <c r="B32" s="78" t="s">
        <v>104</v>
      </c>
      <c r="C32" s="78" t="s">
        <v>105</v>
      </c>
      <c r="D32" s="78" t="s">
        <v>106</v>
      </c>
      <c r="E32" s="78" t="s">
        <v>107</v>
      </c>
      <c r="F32" s="78" t="s">
        <v>108</v>
      </c>
    </row>
    <row r="33" customFormat="false" ht="12.8" hidden="false" customHeight="false" outlineLevel="0" collapsed="false">
      <c r="B33" s="79" t="n">
        <f aca="false">MIN('Registro de Ejecución'!G10:G22)</f>
        <v>0</v>
      </c>
      <c r="C33" s="80" t="n">
        <f aca="false">COUNTIF('Registro de Ejecución'!G10:G31,B33)</f>
        <v>0</v>
      </c>
      <c r="D33" s="80" t="n">
        <f aca="false">C33</f>
        <v>0</v>
      </c>
      <c r="E33" s="80" t="n">
        <f aca="false">COUNTIF('Registro de Ejecución'!H10:H31, B33)</f>
        <v>0</v>
      </c>
      <c r="F33" s="80" t="n">
        <f aca="false">E33</f>
        <v>0</v>
      </c>
    </row>
    <row r="34" customFormat="false" ht="12.8" hidden="false" customHeight="false" outlineLevel="0" collapsed="false">
      <c r="B34" s="79" t="n">
        <f aca="false">+B33+1</f>
        <v>1</v>
      </c>
      <c r="C34" s="80" t="n">
        <f aca="false">COUNTIF('Registro de Ejecución'!G10:G31, B34)</f>
        <v>0</v>
      </c>
      <c r="D34" s="80" t="n">
        <f aca="false">C34+D33</f>
        <v>0</v>
      </c>
      <c r="E34" s="80" t="n">
        <f aca="false">COUNTIF('Registro de Ejecución'!H10:H31, B34)</f>
        <v>0</v>
      </c>
      <c r="F34" s="80" t="n">
        <f aca="false">E34+F33</f>
        <v>0</v>
      </c>
    </row>
    <row r="35" customFormat="false" ht="12.8" hidden="false" customHeight="false" outlineLevel="0" collapsed="false">
      <c r="B35" s="79" t="n">
        <f aca="false">+B34+1</f>
        <v>2</v>
      </c>
      <c r="C35" s="80" t="n">
        <f aca="false">COUNTIF('Registro de Ejecución'!G10:G31, B35)</f>
        <v>0</v>
      </c>
      <c r="D35" s="80" t="n">
        <f aca="false">C35+D34</f>
        <v>0</v>
      </c>
      <c r="E35" s="80" t="n">
        <f aca="false">COUNTIF('Registro de Ejecución'!H10:H31, B35)</f>
        <v>0</v>
      </c>
      <c r="F35" s="80" t="n">
        <f aca="false">E35+F34</f>
        <v>0</v>
      </c>
    </row>
    <row r="36" customFormat="false" ht="12.8" hidden="false" customHeight="false" outlineLevel="0" collapsed="false">
      <c r="B36" s="79" t="n">
        <f aca="false">+B35+1</f>
        <v>3</v>
      </c>
      <c r="C36" s="80" t="n">
        <f aca="false">COUNTIF('Registro de Ejecución'!G10:G31, B36)</f>
        <v>0</v>
      </c>
      <c r="D36" s="80" t="n">
        <f aca="false">C36+D35</f>
        <v>0</v>
      </c>
      <c r="E36" s="80" t="n">
        <f aca="false">COUNTIF('Registro de Ejecución'!H10:H31, B36)</f>
        <v>0</v>
      </c>
      <c r="F36" s="80" t="n">
        <f aca="false">E36+F35</f>
        <v>0</v>
      </c>
    </row>
    <row r="37" customFormat="false" ht="18.65" hidden="false" customHeight="true" outlineLevel="0" collapsed="false">
      <c r="B37" s="79" t="n">
        <f aca="false">+B36+1</f>
        <v>4</v>
      </c>
      <c r="C37" s="80" t="n">
        <f aca="false">COUNTIF('Registro de Ejecución'!G10:G31, B37)</f>
        <v>0</v>
      </c>
      <c r="D37" s="80" t="n">
        <f aca="false">C37+D36</f>
        <v>0</v>
      </c>
      <c r="E37" s="80" t="n">
        <f aca="false">COUNTIF('Registro de Ejecución'!H10:H31, B37)</f>
        <v>0</v>
      </c>
      <c r="F37" s="80" t="n">
        <f aca="false">E37+F36</f>
        <v>0</v>
      </c>
    </row>
    <row r="38" customFormat="false" ht="12.8" hidden="false" customHeight="false" outlineLevel="0" collapsed="false">
      <c r="B38" s="79" t="n">
        <f aca="false">+B37+1</f>
        <v>5</v>
      </c>
      <c r="C38" s="80" t="n">
        <f aca="false">COUNTIF('Registro de Ejecución'!G10:G31, B38)</f>
        <v>0</v>
      </c>
      <c r="D38" s="80" t="n">
        <f aca="false">C38+D37</f>
        <v>0</v>
      </c>
      <c r="E38" s="80" t="n">
        <f aca="false">COUNTIF('Registro de Ejecución'!H10:H31, B38)</f>
        <v>0</v>
      </c>
      <c r="F38" s="80" t="n">
        <f aca="false">E38+F37</f>
        <v>0</v>
      </c>
    </row>
    <row r="39" customFormat="false" ht="12.8" hidden="false" customHeight="false" outlineLevel="0" collapsed="false">
      <c r="B39" s="79" t="n">
        <f aca="false">+B38+1</f>
        <v>6</v>
      </c>
      <c r="C39" s="80" t="n">
        <f aca="false">COUNTIF('Registro de Ejecución'!G10:G31, B39)</f>
        <v>0</v>
      </c>
      <c r="D39" s="80" t="n">
        <f aca="false">C39+D38</f>
        <v>0</v>
      </c>
      <c r="E39" s="80" t="n">
        <f aca="false">COUNTIF('Registro de Ejecución'!H10:H31, B39)</f>
        <v>0</v>
      </c>
      <c r="F39" s="80" t="n">
        <f aca="false">E39+F38</f>
        <v>0</v>
      </c>
    </row>
    <row r="40" customFormat="false" ht="12.8" hidden="false" customHeight="false" outlineLevel="0" collapsed="false">
      <c r="B40" s="79" t="n">
        <f aca="false">+B39+1</f>
        <v>7</v>
      </c>
      <c r="C40" s="80" t="n">
        <f aca="false">COUNTIF('Registro de Ejecución'!G10:G31, B40)</f>
        <v>0</v>
      </c>
      <c r="D40" s="80" t="n">
        <f aca="false">C40+D39</f>
        <v>0</v>
      </c>
      <c r="E40" s="80" t="n">
        <f aca="false">COUNTIF('Registro de Ejecución'!H10:H31, B40)</f>
        <v>0</v>
      </c>
      <c r="F40" s="80" t="n">
        <f aca="false">E40+F39</f>
        <v>0</v>
      </c>
    </row>
    <row r="41" customFormat="false" ht="12.8" hidden="false" customHeight="false" outlineLevel="0" collapsed="false">
      <c r="B41" s="79" t="n">
        <f aca="false">+B40+1</f>
        <v>8</v>
      </c>
      <c r="C41" s="80" t="n">
        <f aca="false">COUNTIF('Registro de Ejecución'!G10:G31, B41)</f>
        <v>0</v>
      </c>
      <c r="D41" s="80" t="n">
        <f aca="false">C41+D40</f>
        <v>0</v>
      </c>
      <c r="E41" s="80" t="n">
        <f aca="false">COUNTIF('Registro de Ejecución'!H10:H31, B41)</f>
        <v>0</v>
      </c>
      <c r="F41" s="80" t="n">
        <f aca="false">E41+F40</f>
        <v>0</v>
      </c>
    </row>
    <row r="42" customFormat="false" ht="12.8" hidden="false" customHeight="false" outlineLevel="0" collapsed="false">
      <c r="B42" s="79" t="n">
        <f aca="false">+B41+1</f>
        <v>9</v>
      </c>
      <c r="C42" s="80" t="n">
        <f aca="false">COUNTIF('Registro de Ejecución'!G10:G31, B42)</f>
        <v>0</v>
      </c>
      <c r="D42" s="80" t="n">
        <f aca="false">C42+D41</f>
        <v>0</v>
      </c>
      <c r="E42" s="80" t="n">
        <f aca="false">COUNTIF('Registro de Ejecución'!H10:H31, B42)</f>
        <v>0</v>
      </c>
      <c r="F42" s="80" t="n">
        <f aca="false">E42+F41</f>
        <v>0</v>
      </c>
    </row>
    <row r="43" customFormat="false" ht="12.8" hidden="false" customHeight="false" outlineLevel="0" collapsed="false">
      <c r="B43" s="79" t="n">
        <f aca="false">+B42+1</f>
        <v>10</v>
      </c>
      <c r="C43" s="80" t="n">
        <f aca="false">COUNTIF('Registro de Ejecución'!G10:G31, B43)</f>
        <v>0</v>
      </c>
      <c r="D43" s="80" t="n">
        <f aca="false">C43+D42</f>
        <v>0</v>
      </c>
      <c r="E43" s="80" t="n">
        <f aca="false">COUNTIF('Registro de Ejecución'!H10:H31, B43)</f>
        <v>0</v>
      </c>
      <c r="F43" s="80" t="n">
        <f aca="false">E43+F42</f>
        <v>0</v>
      </c>
    </row>
    <row r="44" customFormat="false" ht="12.8" hidden="false" customHeight="false" outlineLevel="0" collapsed="false">
      <c r="B44" s="79" t="n">
        <f aca="false">+B43+1</f>
        <v>11</v>
      </c>
      <c r="C44" s="80" t="n">
        <f aca="false">COUNTIF('Registro de Ejecución'!G12:G33, B44)</f>
        <v>0</v>
      </c>
      <c r="D44" s="80" t="n">
        <f aca="false">C44+D43</f>
        <v>0</v>
      </c>
      <c r="E44" s="80" t="n">
        <f aca="false">COUNTIF('Registro de Ejecución'!H10:H31, B44)</f>
        <v>0</v>
      </c>
      <c r="F44" s="80" t="n">
        <f aca="false">E44+F43</f>
        <v>0</v>
      </c>
    </row>
    <row r="45" customFormat="false" ht="12.8" hidden="false" customHeight="false" outlineLevel="0" collapsed="false">
      <c r="B45" s="79" t="n">
        <f aca="false">+B44+1</f>
        <v>12</v>
      </c>
      <c r="C45" s="80" t="n">
        <f aca="false">COUNTIF('Registro de Ejecución'!G12:G33, B45)</f>
        <v>0</v>
      </c>
      <c r="D45" s="80" t="n">
        <f aca="false">C45+D44</f>
        <v>0</v>
      </c>
      <c r="E45" s="80" t="n">
        <f aca="false">COUNTIF('Registro de Ejecución'!H10:H31, B45)</f>
        <v>0</v>
      </c>
      <c r="F45" s="80" t="n">
        <f aca="false">E45+F44</f>
        <v>0</v>
      </c>
    </row>
    <row r="46" customFormat="false" ht="12.8" hidden="false" customHeight="false" outlineLevel="0" collapsed="false">
      <c r="B46" s="79"/>
      <c r="C46" s="80"/>
      <c r="D46" s="80"/>
      <c r="E46" s="80"/>
      <c r="F46" s="80"/>
    </row>
    <row r="47" customFormat="false" ht="12.8" hidden="false" customHeight="false" outlineLevel="0" collapsed="false">
      <c r="B47" s="79"/>
      <c r="C47" s="80"/>
      <c r="D47" s="80"/>
      <c r="E47" s="80"/>
      <c r="F47" s="80"/>
    </row>
    <row r="48" customFormat="false" ht="12.8" hidden="false" customHeight="false" outlineLevel="0" collapsed="false">
      <c r="B48" s="79"/>
      <c r="C48" s="80"/>
      <c r="D48" s="80"/>
      <c r="E48" s="80"/>
      <c r="F48" s="80"/>
    </row>
    <row r="49" customFormat="false" ht="12.8" hidden="false" customHeight="false" outlineLevel="0" collapsed="false">
      <c r="B49" s="79"/>
      <c r="C49" s="80"/>
      <c r="D49" s="80"/>
      <c r="E49" s="80"/>
      <c r="F49" s="80"/>
    </row>
    <row r="50" customFormat="false" ht="12.8" hidden="false" customHeight="false" outlineLevel="0" collapsed="false">
      <c r="B50" s="79"/>
      <c r="C50" s="80"/>
      <c r="D50" s="80"/>
      <c r="E50" s="80"/>
      <c r="F50" s="80"/>
    </row>
    <row r="51" customFormat="false" ht="12.8" hidden="false" customHeight="false" outlineLevel="0" collapsed="false">
      <c r="B51" s="79"/>
      <c r="C51" s="80"/>
      <c r="D51" s="80"/>
      <c r="E51" s="80"/>
      <c r="F51" s="80"/>
    </row>
    <row r="52" customFormat="false" ht="12.8" hidden="false" customHeight="false" outlineLevel="0" collapsed="false">
      <c r="B52" s="79"/>
      <c r="C52" s="80"/>
      <c r="D52" s="80"/>
      <c r="E52" s="80"/>
      <c r="F52" s="80"/>
    </row>
    <row r="53" customFormat="false" ht="12.8" hidden="false" customHeight="false" outlineLevel="0" collapsed="false">
      <c r="B53" s="79"/>
      <c r="C53" s="80"/>
      <c r="D53" s="80"/>
      <c r="E53" s="80"/>
      <c r="F53" s="80"/>
    </row>
    <row r="54" customFormat="false" ht="12.8" hidden="false" customHeight="false" outlineLevel="0" collapsed="false">
      <c r="B54" s="79"/>
      <c r="C54" s="80"/>
      <c r="D54" s="80"/>
      <c r="E54" s="80"/>
      <c r="F54" s="80"/>
    </row>
    <row r="55" customFormat="false" ht="12.8" hidden="false" customHeight="false" outlineLevel="0" collapsed="false">
      <c r="B55" s="79"/>
      <c r="C55" s="80"/>
      <c r="D55" s="80"/>
      <c r="E55" s="80"/>
      <c r="F55" s="80"/>
    </row>
    <row r="56" customFormat="false" ht="12.8" hidden="false" customHeight="false" outlineLevel="0" collapsed="false">
      <c r="B56" s="79"/>
      <c r="C56" s="80"/>
      <c r="D56" s="80"/>
      <c r="E56" s="80"/>
      <c r="F56" s="80"/>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G3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5078125" defaultRowHeight="15" zeroHeight="false" outlineLevelRow="0" outlineLevelCol="0"/>
  <cols>
    <col collapsed="false" customWidth="true" hidden="false" outlineLevel="0" max="1" min="1" style="12" width="12.57"/>
    <col collapsed="false" customWidth="true" hidden="false" outlineLevel="0" max="7" min="2" style="12" width="15.57"/>
    <col collapsed="false" customWidth="true" hidden="false" outlineLevel="0" max="8" min="8" style="12" width="12.57"/>
    <col collapsed="false" customWidth="true" hidden="false" outlineLevel="0" max="9" min="9" style="12" width="11.71"/>
    <col collapsed="false" customWidth="true" hidden="false" outlineLevel="0" max="10" min="10" style="12" width="16"/>
    <col collapsed="false" customWidth="true" hidden="false" outlineLevel="0" max="11" min="11" style="12" width="12.86"/>
    <col collapsed="false" customWidth="true" hidden="false" outlineLevel="0" max="13" min="12" style="12" width="10.99"/>
    <col collapsed="false" customWidth="true" hidden="false" outlineLevel="0" max="14" min="14" style="12" width="11.71"/>
    <col collapsed="false" customWidth="true" hidden="false" outlineLevel="0" max="15" min="15" style="12" width="16"/>
    <col collapsed="false" customWidth="true" hidden="false" outlineLevel="0" max="16" min="16" style="12" width="16.71"/>
    <col collapsed="false" customWidth="true" hidden="false" outlineLevel="0" max="17" min="17" style="12" width="21.86"/>
    <col collapsed="false" customWidth="true" hidden="false" outlineLevel="0" max="18" min="18" style="12" width="18.42"/>
    <col collapsed="false" customWidth="true" hidden="false" outlineLevel="0" max="64" min="19" style="12" width="12.57"/>
  </cols>
  <sheetData>
    <row r="1" customFormat="false" ht="15" hidden="false" customHeight="false" outlineLevel="0" collapsed="false">
      <c r="B1" s="81"/>
      <c r="C1" s="81"/>
      <c r="D1" s="81"/>
      <c r="E1" s="81"/>
      <c r="F1" s="81"/>
      <c r="G1" s="81"/>
    </row>
    <row r="2" customFormat="false" ht="15" hidden="false" customHeight="false" outlineLevel="0" collapsed="false">
      <c r="B2" s="81"/>
      <c r="C2" s="81"/>
      <c r="D2" s="81"/>
      <c r="E2" s="81"/>
      <c r="F2" s="81"/>
      <c r="G2" s="81"/>
    </row>
    <row r="3" customFormat="false" ht="15" hidden="false" customHeight="false" outlineLevel="0" collapsed="false">
      <c r="B3" s="81"/>
      <c r="C3" s="81"/>
      <c r="D3" s="81"/>
      <c r="E3" s="81"/>
      <c r="F3" s="81"/>
      <c r="G3" s="81"/>
    </row>
    <row r="4" customFormat="false" ht="15" hidden="false" customHeight="false" outlineLevel="0" collapsed="false">
      <c r="B4" s="81"/>
      <c r="C4" s="81"/>
      <c r="D4" s="81"/>
      <c r="E4" s="81"/>
      <c r="F4" s="81"/>
      <c r="G4" s="81"/>
    </row>
    <row r="5" customFormat="false" ht="15" hidden="false" customHeight="false" outlineLevel="0" collapsed="false">
      <c r="B5" s="81"/>
      <c r="C5" s="81"/>
      <c r="D5" s="81"/>
      <c r="E5" s="81"/>
      <c r="F5" s="81"/>
      <c r="G5" s="81"/>
    </row>
    <row r="6" customFormat="false" ht="15" hidden="false" customHeight="false" outlineLevel="0" collapsed="false">
      <c r="B6" s="81"/>
      <c r="C6" s="81"/>
      <c r="D6" s="81"/>
      <c r="E6" s="81"/>
      <c r="F6" s="81"/>
      <c r="G6" s="81"/>
    </row>
    <row r="7" customFormat="false" ht="15" hidden="false" customHeight="false" outlineLevel="0" collapsed="false">
      <c r="B7" s="81"/>
      <c r="C7" s="81"/>
      <c r="D7" s="81"/>
      <c r="E7" s="81"/>
      <c r="F7" s="81"/>
      <c r="G7" s="81"/>
    </row>
    <row r="8" customFormat="false" ht="15" hidden="false" customHeight="false" outlineLevel="0" collapsed="false">
      <c r="B8" s="81"/>
      <c r="C8" s="81"/>
      <c r="D8" s="81"/>
      <c r="E8" s="81"/>
      <c r="F8" s="81"/>
      <c r="G8" s="81"/>
    </row>
    <row r="9" customFormat="false" ht="15" hidden="false" customHeight="false" outlineLevel="0" collapsed="false">
      <c r="B9" s="81"/>
      <c r="C9" s="81"/>
      <c r="D9" s="81"/>
      <c r="E9" s="81"/>
      <c r="F9" s="81"/>
      <c r="G9" s="81"/>
    </row>
    <row r="10" customFormat="false" ht="15" hidden="false" customHeight="false" outlineLevel="0" collapsed="false">
      <c r="B10" s="81"/>
      <c r="C10" s="81"/>
      <c r="D10" s="81"/>
      <c r="E10" s="81"/>
      <c r="F10" s="81"/>
      <c r="G10" s="81"/>
    </row>
    <row r="11" customFormat="false" ht="15" hidden="false" customHeight="false" outlineLevel="0" collapsed="false">
      <c r="B11" s="81"/>
      <c r="C11" s="81"/>
      <c r="D11" s="81"/>
      <c r="E11" s="81"/>
      <c r="F11" s="81"/>
      <c r="G11" s="81"/>
    </row>
    <row r="12" customFormat="false" ht="15" hidden="false" customHeight="false" outlineLevel="0" collapsed="false">
      <c r="B12" s="81"/>
      <c r="C12" s="81"/>
      <c r="D12" s="81"/>
      <c r="E12" s="81"/>
      <c r="F12" s="81"/>
      <c r="G12" s="81"/>
    </row>
    <row r="13" customFormat="false" ht="15" hidden="false" customHeight="false" outlineLevel="0" collapsed="false">
      <c r="B13" s="81"/>
      <c r="C13" s="81"/>
      <c r="D13" s="81"/>
      <c r="E13" s="81"/>
      <c r="F13" s="81"/>
      <c r="G13" s="81"/>
    </row>
    <row r="14" customFormat="false" ht="15" hidden="false" customHeight="false" outlineLevel="0" collapsed="false">
      <c r="B14" s="81"/>
      <c r="C14" s="81"/>
      <c r="D14" s="81"/>
      <c r="E14" s="81"/>
      <c r="F14" s="81"/>
      <c r="G14" s="81"/>
    </row>
    <row r="15" customFormat="false" ht="15" hidden="false" customHeight="false" outlineLevel="0" collapsed="false">
      <c r="B15" s="81"/>
      <c r="C15" s="81"/>
      <c r="D15" s="81"/>
      <c r="E15" s="81"/>
      <c r="F15" s="81"/>
      <c r="G15" s="81"/>
    </row>
    <row r="16" customFormat="false" ht="15" hidden="false" customHeight="false" outlineLevel="0" collapsed="false">
      <c r="B16" s="81"/>
      <c r="C16" s="81"/>
      <c r="D16" s="81"/>
      <c r="E16" s="81"/>
      <c r="F16" s="81"/>
      <c r="G16" s="81"/>
    </row>
    <row r="17" customFormat="false" ht="15" hidden="false" customHeight="false" outlineLevel="0" collapsed="false">
      <c r="B17" s="81"/>
      <c r="C17" s="81"/>
      <c r="D17" s="81"/>
      <c r="E17" s="81"/>
      <c r="F17" s="81"/>
      <c r="G17" s="81"/>
    </row>
    <row r="18" customFormat="false" ht="15" hidden="false" customHeight="false" outlineLevel="0" collapsed="false">
      <c r="B18" s="81"/>
      <c r="C18" s="81"/>
      <c r="D18" s="81"/>
      <c r="E18" s="81"/>
      <c r="F18" s="81"/>
      <c r="G18" s="81"/>
    </row>
    <row r="19" customFormat="false" ht="15" hidden="false" customHeight="false" outlineLevel="0" collapsed="false">
      <c r="B19" s="81"/>
      <c r="C19" s="81"/>
      <c r="D19" s="81"/>
      <c r="E19" s="81"/>
      <c r="F19" s="81"/>
      <c r="G19" s="81"/>
    </row>
    <row r="20" customFormat="false" ht="15" hidden="false" customHeight="false" outlineLevel="0" collapsed="false">
      <c r="B20" s="81"/>
      <c r="C20" s="81"/>
      <c r="D20" s="81"/>
      <c r="E20" s="81"/>
      <c r="F20" s="81"/>
      <c r="G20" s="81"/>
    </row>
    <row r="21" customFormat="false" ht="15" hidden="false" customHeight="false" outlineLevel="0" collapsed="false">
      <c r="B21" s="81"/>
      <c r="C21" s="81"/>
      <c r="D21" s="81"/>
      <c r="E21" s="81"/>
      <c r="F21" s="81"/>
      <c r="G21" s="81"/>
    </row>
    <row r="22" customFormat="false" ht="15" hidden="false" customHeight="false" outlineLevel="0" collapsed="false">
      <c r="B22" s="81"/>
      <c r="C22" s="81"/>
      <c r="D22" s="81"/>
      <c r="E22" s="81"/>
      <c r="F22" s="81"/>
      <c r="G22" s="81"/>
    </row>
    <row r="23" customFormat="false" ht="15" hidden="false" customHeight="false" outlineLevel="0" collapsed="false">
      <c r="B23" s="81"/>
      <c r="C23" s="81"/>
      <c r="D23" s="81"/>
      <c r="E23" s="81"/>
      <c r="F23" s="81"/>
      <c r="G23" s="81"/>
    </row>
    <row r="24" customFormat="false" ht="15" hidden="false" customHeight="false" outlineLevel="0" collapsed="false">
      <c r="B24" s="81"/>
      <c r="C24" s="81"/>
      <c r="D24" s="81"/>
      <c r="E24" s="81"/>
      <c r="F24" s="81"/>
      <c r="G24" s="81"/>
    </row>
    <row r="25" customFormat="false" ht="15" hidden="false" customHeight="false" outlineLevel="0" collapsed="false">
      <c r="B25" s="81"/>
      <c r="C25" s="81"/>
      <c r="D25" s="81"/>
      <c r="E25" s="81"/>
      <c r="F25" s="81"/>
      <c r="G25" s="81"/>
    </row>
    <row r="26" customFormat="false" ht="15" hidden="false" customHeight="false" outlineLevel="0" collapsed="false">
      <c r="B26" s="81"/>
      <c r="C26" s="81"/>
      <c r="D26" s="81"/>
      <c r="E26" s="81"/>
      <c r="F26" s="81"/>
      <c r="G26" s="81"/>
    </row>
    <row r="27" customFormat="false" ht="15" hidden="false" customHeight="false" outlineLevel="0" collapsed="false">
      <c r="B27" s="81"/>
      <c r="C27" s="81"/>
      <c r="D27" s="81"/>
      <c r="E27" s="81"/>
      <c r="F27" s="81"/>
      <c r="G27" s="81"/>
    </row>
    <row r="28" customFormat="false" ht="15" hidden="false" customHeight="false" outlineLevel="0" collapsed="false">
      <c r="B28" s="81"/>
      <c r="C28" s="81"/>
      <c r="D28" s="81"/>
      <c r="E28" s="81"/>
      <c r="F28" s="81"/>
      <c r="G28" s="81"/>
    </row>
    <row r="29" customFormat="false" ht="15" hidden="false" customHeight="false" outlineLevel="0" collapsed="false">
      <c r="B29" s="81"/>
      <c r="C29" s="81"/>
      <c r="D29" s="81"/>
      <c r="E29" s="81"/>
      <c r="F29" s="81"/>
      <c r="G29" s="81"/>
    </row>
    <row r="30" customFormat="false" ht="15" hidden="false" customHeight="false" outlineLevel="0" collapsed="false">
      <c r="B30" s="81"/>
      <c r="C30" s="81"/>
      <c r="D30" s="81"/>
      <c r="E30" s="81"/>
      <c r="F30" s="81"/>
      <c r="G30" s="81"/>
    </row>
    <row r="31" customFormat="false" ht="15" hidden="false" customHeight="false" outlineLevel="0" collapsed="false">
      <c r="B31" s="81"/>
      <c r="C31" s="81"/>
      <c r="D31" s="81"/>
      <c r="E31" s="81"/>
      <c r="F31" s="81"/>
      <c r="G31" s="81"/>
    </row>
    <row r="32" customFormat="false" ht="15" hidden="false" customHeight="false" outlineLevel="0" collapsed="false">
      <c r="B32" s="81"/>
      <c r="C32" s="81"/>
      <c r="D32" s="81"/>
      <c r="E32" s="81"/>
      <c r="F32" s="81"/>
      <c r="G32" s="81"/>
    </row>
    <row r="33" customFormat="false" ht="15" hidden="false" customHeight="false" outlineLevel="0" collapsed="false">
      <c r="B33" s="81"/>
      <c r="C33" s="81"/>
      <c r="D33" s="81"/>
      <c r="E33" s="81"/>
      <c r="F33" s="81"/>
      <c r="G33" s="81"/>
    </row>
    <row r="34" customFormat="false" ht="15" hidden="false" customHeight="false" outlineLevel="0" collapsed="false">
      <c r="B34" s="81"/>
      <c r="C34" s="81"/>
      <c r="D34" s="81"/>
      <c r="E34" s="81"/>
      <c r="F34" s="81"/>
      <c r="G34" s="81"/>
    </row>
    <row r="35" customFormat="false" ht="15" hidden="false" customHeight="false" outlineLevel="0" collapsed="false">
      <c r="B35" s="81"/>
      <c r="C35" s="81"/>
      <c r="D35" s="81"/>
      <c r="E35" s="81"/>
      <c r="F35" s="81"/>
      <c r="G35" s="81"/>
    </row>
    <row r="36" customFormat="false" ht="15" hidden="false" customHeight="false" outlineLevel="0" collapsed="false">
      <c r="B36" s="81"/>
      <c r="C36" s="81"/>
      <c r="D36" s="81"/>
      <c r="E36" s="81"/>
      <c r="F36" s="81"/>
      <c r="G36" s="81"/>
    </row>
    <row r="37" customFormat="false" ht="15" hidden="false" customHeight="false" outlineLevel="0" collapsed="false">
      <c r="B37" s="81"/>
      <c r="C37" s="81"/>
      <c r="D37" s="81"/>
      <c r="E37" s="81"/>
      <c r="F37" s="81"/>
      <c r="G37" s="81"/>
    </row>
    <row r="38" customFormat="false" ht="15" hidden="false" customHeight="false" outlineLevel="0" collapsed="false">
      <c r="B38" s="81"/>
      <c r="C38" s="81"/>
      <c r="D38" s="81"/>
      <c r="E38" s="81"/>
      <c r="F38" s="81"/>
      <c r="G38" s="81"/>
    </row>
    <row r="39" customFormat="false" ht="15" hidden="false" customHeight="false" outlineLevel="0" collapsed="false">
      <c r="B39" s="81"/>
      <c r="C39" s="81"/>
      <c r="D39" s="81"/>
      <c r="E39" s="81"/>
      <c r="F39" s="81"/>
      <c r="G39" s="8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&amp;L&amp;7All Rights Reserved © Valores Corporativos Softtek S.A. de C.V. 2011. Confidential.All Rights Reserved © Valores Corporativos Softtek S.A. de C.V. 2011.</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I1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H5" activeCellId="0" sqref="H5"/>
    </sheetView>
  </sheetViews>
  <sheetFormatPr defaultColWidth="11.55078125" defaultRowHeight="12.8" zeroHeight="false" outlineLevelRow="0" outlineLevelCol="0"/>
  <cols>
    <col collapsed="false" customWidth="true" hidden="false" outlineLevel="0" max="1" min="1" style="82" width="9.13"/>
    <col collapsed="false" customWidth="true" hidden="false" outlineLevel="0" max="2" min="2" style="82" width="18.42"/>
    <col collapsed="false" customWidth="true" hidden="true" outlineLevel="0" max="3" min="3" style="82" width="21.71"/>
    <col collapsed="false" customWidth="true" hidden="false" outlineLevel="0" max="4" min="4" style="82" width="18.42"/>
    <col collapsed="false" customWidth="true" hidden="true" outlineLevel="0" max="6" min="5" style="82" width="9.13"/>
    <col collapsed="false" customWidth="true" hidden="false" outlineLevel="0" max="7" min="7" style="82" width="13.29"/>
    <col collapsed="false" customWidth="true" hidden="false" outlineLevel="0" max="8" min="8" style="82" width="17.59"/>
    <col collapsed="false" customWidth="true" hidden="false" outlineLevel="0" max="64" min="9" style="82" width="9.13"/>
  </cols>
  <sheetData>
    <row r="1" customFormat="false" ht="12.8" hidden="false" customHeight="false" outlineLevel="0" collapsed="false">
      <c r="B1" s="0"/>
      <c r="D1" s="0"/>
      <c r="G1" s="0"/>
      <c r="H1" s="0"/>
      <c r="I1" s="0"/>
    </row>
    <row r="2" customFormat="false" ht="12.8" hidden="false" customHeight="false" outlineLevel="0" collapsed="false">
      <c r="B2" s="0"/>
      <c r="D2" s="0"/>
      <c r="G2" s="0"/>
      <c r="H2" s="0"/>
      <c r="I2" s="0"/>
    </row>
    <row r="3" customFormat="false" ht="12.8" hidden="false" customHeight="false" outlineLevel="0" collapsed="false">
      <c r="B3" s="0"/>
      <c r="D3" s="0"/>
      <c r="G3" s="0"/>
      <c r="H3" s="0"/>
      <c r="I3" s="0"/>
    </row>
    <row r="4" customFormat="false" ht="12.8" hidden="false" customHeight="false" outlineLevel="0" collapsed="false">
      <c r="B4" s="83" t="s">
        <v>44</v>
      </c>
      <c r="D4" s="83" t="s">
        <v>85</v>
      </c>
      <c r="G4" s="83" t="s">
        <v>36</v>
      </c>
      <c r="H4" s="83" t="s">
        <v>40</v>
      </c>
      <c r="I4" s="83" t="s">
        <v>22</v>
      </c>
    </row>
    <row r="5" customFormat="false" ht="12.8" hidden="false" customHeight="false" outlineLevel="0" collapsed="false">
      <c r="B5" s="82" t="s">
        <v>109</v>
      </c>
      <c r="D5" s="84" t="s">
        <v>58</v>
      </c>
      <c r="G5" s="82" t="s">
        <v>110</v>
      </c>
      <c r="H5" s="82" t="s">
        <v>98</v>
      </c>
      <c r="I5" s="82" t="s">
        <v>111</v>
      </c>
    </row>
    <row r="6" customFormat="false" ht="12.8" hidden="false" customHeight="false" outlineLevel="0" collapsed="false">
      <c r="B6" s="82" t="s">
        <v>56</v>
      </c>
      <c r="D6" s="84" t="s">
        <v>112</v>
      </c>
      <c r="G6" s="82" t="s">
        <v>113</v>
      </c>
      <c r="H6" s="82" t="s">
        <v>99</v>
      </c>
      <c r="I6" s="82" t="s">
        <v>114</v>
      </c>
    </row>
    <row r="7" customFormat="false" ht="12.8" hidden="false" customHeight="false" outlineLevel="0" collapsed="false">
      <c r="B7" s="82" t="s">
        <v>115</v>
      </c>
      <c r="D7" s="84"/>
      <c r="G7" s="82" t="s">
        <v>116</v>
      </c>
      <c r="H7" s="82" t="s">
        <v>100</v>
      </c>
      <c r="I7" s="82" t="s">
        <v>117</v>
      </c>
    </row>
    <row r="8" customFormat="false" ht="12.8" hidden="false" customHeight="false" outlineLevel="0" collapsed="false">
      <c r="B8" s="82" t="s">
        <v>118</v>
      </c>
      <c r="G8" s="82" t="s">
        <v>119</v>
      </c>
      <c r="H8" s="0"/>
    </row>
    <row r="9" customFormat="false" ht="12.8" hidden="false" customHeight="false" outlineLevel="0" collapsed="false">
      <c r="G9" s="82" t="s">
        <v>120</v>
      </c>
    </row>
    <row r="10" customFormat="false" ht="12.8" hidden="false" customHeight="false" outlineLevel="0" collapsed="false">
      <c r="G10" s="82" t="s">
        <v>121</v>
      </c>
    </row>
    <row r="11" customFormat="false" ht="12.8" hidden="false" customHeight="false" outlineLevel="0" collapsed="false">
      <c r="G11" s="82" t="s">
        <v>122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N12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K25" activeCellId="0" sqref="K25"/>
    </sheetView>
  </sheetViews>
  <sheetFormatPr defaultColWidth="11.55078125" defaultRowHeight="12.8" zeroHeight="false" outlineLevelRow="0" outlineLevelCol="0"/>
  <cols>
    <col collapsed="false" customWidth="true" hidden="false" outlineLevel="0" max="1" min="1" style="0" width="9.13"/>
    <col collapsed="false" customWidth="true" hidden="false" outlineLevel="0" max="2" min="2" style="0" width="25.29"/>
    <col collapsed="false" customWidth="true" hidden="false" outlineLevel="0" max="7" min="3" style="0" width="18.58"/>
    <col collapsed="false" customWidth="true" hidden="false" outlineLevel="0" max="8" min="8" style="0" width="15.29"/>
    <col collapsed="false" customWidth="true" hidden="false" outlineLevel="0" max="9" min="9" style="0" width="14.43"/>
    <col collapsed="false" customWidth="true" hidden="false" outlineLevel="0" max="11" min="10" style="0" width="9.13"/>
    <col collapsed="false" customWidth="true" hidden="false" outlineLevel="0" max="12" min="12" style="0" width="11.99"/>
    <col collapsed="false" customWidth="true" hidden="false" outlineLevel="0" max="13" min="13" style="0" width="10.58"/>
    <col collapsed="false" customWidth="true" hidden="false" outlineLevel="0" max="64" min="14" style="0" width="9.13"/>
  </cols>
  <sheetData>
    <row r="2" customFormat="false" ht="24.45" hidden="false" customHeight="false" outlineLevel="0" collapsed="false">
      <c r="B2" s="85" t="s">
        <v>123</v>
      </c>
      <c r="C2" s="85"/>
      <c r="E2" s="86" t="s">
        <v>124</v>
      </c>
    </row>
    <row r="4" customFormat="false" ht="24.45" hidden="false" customHeight="false" outlineLevel="0" collapsed="false">
      <c r="B4" s="13" t="s">
        <v>125</v>
      </c>
    </row>
    <row r="6" customFormat="false" ht="13.8" hidden="false" customHeight="true" outlineLevel="0" collapsed="false">
      <c r="B6" s="87" t="s">
        <v>126</v>
      </c>
      <c r="C6" s="87"/>
      <c r="D6" s="87"/>
      <c r="E6" s="88" t="s">
        <v>127</v>
      </c>
      <c r="F6" s="88"/>
      <c r="G6" s="88"/>
      <c r="H6" s="88"/>
      <c r="I6" s="88"/>
      <c r="J6" s="88"/>
      <c r="K6" s="88"/>
      <c r="L6" s="88"/>
      <c r="M6" s="88"/>
      <c r="N6" s="88"/>
    </row>
    <row r="7" customFormat="false" ht="24.05" hidden="false" customHeight="false" outlineLevel="0" collapsed="false">
      <c r="B7" s="87"/>
      <c r="C7" s="87"/>
      <c r="D7" s="87"/>
      <c r="E7" s="89" t="s">
        <v>128</v>
      </c>
      <c r="F7" s="90" t="s">
        <v>129</v>
      </c>
      <c r="G7" s="90" t="s">
        <v>130</v>
      </c>
      <c r="H7" s="90" t="s">
        <v>131</v>
      </c>
      <c r="I7" s="90" t="s">
        <v>132</v>
      </c>
      <c r="J7" s="90" t="s">
        <v>133</v>
      </c>
      <c r="K7" s="90" t="s">
        <v>134</v>
      </c>
      <c r="L7" s="90" t="s">
        <v>135</v>
      </c>
      <c r="M7" s="90" t="s">
        <v>136</v>
      </c>
      <c r="N7" s="91" t="s">
        <v>137</v>
      </c>
    </row>
    <row r="8" customFormat="false" ht="13.8" hidden="false" customHeight="false" outlineLevel="0" collapsed="false">
      <c r="B8" s="92" t="s">
        <v>138</v>
      </c>
      <c r="C8" s="92"/>
      <c r="D8" s="92"/>
      <c r="E8" s="93" t="e">
        <f aca="false">SUM(F8:N8)</f>
        <v>#NAME?</v>
      </c>
      <c r="F8" s="94" t="e">
        <f aca="false">IF(E2&lt;&gt;"All",COUNTIFS(segment,$B8,status,$F$7,release,E2),COUNTIFS(segment,$B8,status,$F$7))</f>
        <v>#NAME?</v>
      </c>
      <c r="G8" s="94" t="e">
        <f aca="false">IF(E2&lt;&gt;"All",COUNTIFS(segment,$B8,status,$G$7,release,E2),COUNTIFS(segment,$B8,status,$G$7))</f>
        <v>#NAME?</v>
      </c>
      <c r="H8" s="94" t="e">
        <f aca="false">IF(E2&lt;&gt;"All",COUNTIFS(segment,$B8,status,$H$7,release,E2),COUNTIFS(segment,$B8,status,$H$7))</f>
        <v>#NAME?</v>
      </c>
      <c r="I8" s="94" t="e">
        <f aca="false">IF(E2&lt;&gt;"All",COUNTIFS(segment,$B8,status,$I$7,release,E2),COUNTIFS(segment,$B8,status,$I$7))</f>
        <v>#NAME?</v>
      </c>
      <c r="J8" s="94" t="e">
        <f aca="false">IF(E2&lt;&gt;"All",COUNTIFS(segment,$B8,status,$J$7,release,E2),COUNTIFS(segment,$B8,status,$J$7))</f>
        <v>#NAME?</v>
      </c>
      <c r="K8" s="94" t="e">
        <f aca="false">IF(E2&lt;&gt;"All",COUNTIFS(segment,$B8,status,$K$7,release,E2),COUNTIFS(segment,$B8,status,$K$7))</f>
        <v>#NAME?</v>
      </c>
      <c r="L8" s="94" t="e">
        <f aca="false">IF(E2&lt;&gt;"All",COUNTIFS(segment,$B8,status,$L$7,release,E2),COUNTIFS(segment,$B8,status,$L$7))</f>
        <v>#NAME?</v>
      </c>
      <c r="M8" s="94" t="e">
        <f aca="false">IF(E2&lt;&gt;"All",COUNTIFS(segment,$B8,status,$M$7,release,E2),COUNTIFS(segment,$B8,status,$M$7))</f>
        <v>#NAME?</v>
      </c>
      <c r="N8" s="95" t="e">
        <f aca="false">IF(E2&lt;&gt;"All",COUNTIFS(segment,$B8,status,$N$7,release,E2),COUNTIFS(segment,$B8,status,$N$7))</f>
        <v>#NAME?</v>
      </c>
    </row>
    <row r="9" customFormat="false" ht="13.8" hidden="false" customHeight="false" outlineLevel="0" collapsed="false">
      <c r="B9" s="96" t="s">
        <v>99</v>
      </c>
      <c r="C9" s="96"/>
      <c r="D9" s="96"/>
      <c r="E9" s="93" t="e">
        <f aca="false">SUM(F9:N9)</f>
        <v>#NAME?</v>
      </c>
      <c r="F9" s="94" t="e">
        <f aca="false">IF(E2&lt;&gt;"All",COUNTIFS(segment,$B9,status,$F$7,release,E2),COUNTIFS(segment,$B9,status,$F$7))</f>
        <v>#NAME?</v>
      </c>
      <c r="G9" s="94" t="e">
        <f aca="false">IF(E2&lt;&gt;"All",COUNTIFS(segment,$B9,status,$G$7,release,E2),COUNTIFS(segment,$B9,status,$G$7))</f>
        <v>#NAME?</v>
      </c>
      <c r="H9" s="94" t="e">
        <f aca="false">IF(E2&lt;&gt;"All",COUNTIFS(segment,$B9,status,$H$7,release,E2),COUNTIFS(segment,$B9,status,$H$7))</f>
        <v>#NAME?</v>
      </c>
      <c r="I9" s="94" t="e">
        <f aca="false">IF(E2&lt;&gt;"All",COUNTIFS(segment,$B9,status,$I$7,release,E2),COUNTIFS(segment,$B9,status,$I$7))</f>
        <v>#NAME?</v>
      </c>
      <c r="J9" s="94" t="e">
        <f aca="false">IF(E2&lt;&gt;"All",COUNTIFS(segment,$B9,status,$J$7,release,E2),COUNTIFS(segment,$B9,status,$J$7))</f>
        <v>#NAME?</v>
      </c>
      <c r="K9" s="94" t="e">
        <f aca="false">IF(E2&lt;&gt;"All",COUNTIFS(segment,$B9,status,$K$7,release,E2),COUNTIFS(segment,$B9,status,$K$7))</f>
        <v>#NAME?</v>
      </c>
      <c r="L9" s="94" t="e">
        <f aca="false">IF(E2&lt;&gt;"All",COUNTIFS(segment,$B9,status,$L$7,release,E2),COUNTIFS(segment,$B9,status,$L$7))</f>
        <v>#NAME?</v>
      </c>
      <c r="M9" s="94" t="e">
        <f aca="false">IF(E2&lt;&gt;"All",COUNTIFS(segment,$B9,status,$M$7,release,E2),COUNTIFS(segment,$B9,status,$M$7))</f>
        <v>#NAME?</v>
      </c>
      <c r="N9" s="95" t="e">
        <f aca="false">IF(E2&lt;&gt;"All",COUNTIFS(segment,$B9,status,$N$7,release,E2),COUNTIFS(segment,$B9,status,$N$7))</f>
        <v>#NAME?</v>
      </c>
    </row>
    <row r="10" customFormat="false" ht="13.8" hidden="false" customHeight="false" outlineLevel="0" collapsed="false">
      <c r="B10" s="96" t="s">
        <v>139</v>
      </c>
      <c r="C10" s="96"/>
      <c r="D10" s="96"/>
      <c r="E10" s="93" t="e">
        <f aca="false">SUM(F10:N10)</f>
        <v>#NAME?</v>
      </c>
      <c r="F10" s="94" t="e">
        <f aca="false">IF(E2&lt;&gt;"All",COUNTIFS(segment,$B10,status,$F$7,release,E2),COUNTIFS(segment,$B10,status,$F$7))</f>
        <v>#NAME?</v>
      </c>
      <c r="G10" s="94" t="e">
        <f aca="false">IF(E2&lt;&gt;"All",COUNTIFS(segment,$B10,status,$G$7,release,E2),COUNTIFS(segment,$B10,status,$G$7))</f>
        <v>#NAME?</v>
      </c>
      <c r="H10" s="94" t="e">
        <f aca="false">IF(E2&lt;&gt;"All",COUNTIFS(segment,$B10,status,$H$7,release,E2),COUNTIFS(segment,$B10,status,$H$7))</f>
        <v>#NAME?</v>
      </c>
      <c r="I10" s="94" t="e">
        <f aca="false">IF(E2&lt;&gt;"All",COUNTIFS(segment,$B10,status,$I$7,release,E2),COUNTIFS(segment,$B10,status,$I$7))</f>
        <v>#NAME?</v>
      </c>
      <c r="J10" s="94" t="e">
        <f aca="false">IF(E2&lt;&gt;"All",COUNTIFS(segment,$B10,status,$J$7,release,E2),COUNTIFS(segment,$B10,status,$J$7))</f>
        <v>#NAME?</v>
      </c>
      <c r="K10" s="94" t="e">
        <f aca="false">IF(E2&lt;&gt;"All",COUNTIFS(segment,$B10,status,$K$7,release,E2),COUNTIFS(segment,$B10,status,$K$7))</f>
        <v>#NAME?</v>
      </c>
      <c r="L10" s="94" t="e">
        <f aca="false">IF(E2&lt;&gt;"All",COUNTIFS(segment,$B10,status,$L$7,release,E2),COUNTIFS(segment,$B10,status,$L$7))</f>
        <v>#NAME?</v>
      </c>
      <c r="M10" s="94" t="e">
        <f aca="false">IF(E2&lt;&gt;"All",COUNTIFS(segment,$B10,status,$M$7,release,E2),COUNTIFS(segment,$B10,status,$M$7))</f>
        <v>#NAME?</v>
      </c>
      <c r="N10" s="95" t="e">
        <f aca="false">IF(E2&lt;&gt;"All",COUNTIFS(segment,$B10,status,$N$7,release,E2),COUNTIFS(segment,$B10,status,$N$7))</f>
        <v>#NAME?</v>
      </c>
    </row>
    <row r="11" customFormat="false" ht="13.8" hidden="false" customHeight="false" outlineLevel="0" collapsed="false">
      <c r="B11" s="96" t="s">
        <v>140</v>
      </c>
      <c r="C11" s="96"/>
      <c r="D11" s="96"/>
      <c r="E11" s="93" t="e">
        <f aca="false">SUM(F11:N11)</f>
        <v>#NAME?</v>
      </c>
      <c r="F11" s="94" t="e">
        <f aca="false">IF(E2&lt;&gt;"All",COUNTIFS(segment,$B11,status,$F$7,release,E2),COUNTIFS(segment,$B11,status,$F$7))</f>
        <v>#NAME?</v>
      </c>
      <c r="G11" s="94" t="e">
        <f aca="false">IF(E2&lt;&gt;"All",COUNTIFS(segment,$B11,status,$G$7,release,E2),COUNTIFS(segment,$B11,status,$G$7))</f>
        <v>#NAME?</v>
      </c>
      <c r="H11" s="94" t="e">
        <f aca="false">IF(E2&lt;&gt;"All",COUNTIFS(segment,$B11,status,$H$7,release,E2),COUNTIFS(segment,$B11,status,$H$7))</f>
        <v>#NAME?</v>
      </c>
      <c r="I11" s="94" t="e">
        <f aca="false">IF(E2&lt;&gt;"All",COUNTIFS(segment,$B11,status,$I$7,release,E2),COUNTIFS(segment,$B11,status,$I$7))</f>
        <v>#NAME?</v>
      </c>
      <c r="J11" s="94" t="e">
        <f aca="false">IF(E2&lt;&gt;"All",COUNTIFS(segment,$B11,status,$J$7,release,E2),COUNTIFS(segment,$B11,status,$J$7))</f>
        <v>#NAME?</v>
      </c>
      <c r="K11" s="94" t="e">
        <f aca="false">IF(E2&lt;&gt;"All",COUNTIFS(segment,$B11,status,$K$7,release,E2),COUNTIFS(segment,$B11,status,$K$7))</f>
        <v>#NAME?</v>
      </c>
      <c r="L11" s="94" t="e">
        <f aca="false">IF(E2&lt;&gt;"All",COUNTIFS(segment,$B11,status,$L$7,release,E2),COUNTIFS(segment,$B11,status,$L$7))</f>
        <v>#NAME?</v>
      </c>
      <c r="M11" s="94" t="e">
        <f aca="false">IF(E2&lt;&gt;"All",COUNTIFS(segment,$B11,status,$M$7,release,E2),COUNTIFS(segment,$B11,status,$M$7))</f>
        <v>#NAME?</v>
      </c>
      <c r="N11" s="95" t="e">
        <f aca="false">IF(E2&lt;&gt;"All",COUNTIFS(segment,$B11,status,$N$7,release,E2),COUNTIFS(segment,$B11,status,$N$7))</f>
        <v>#NAME?</v>
      </c>
    </row>
    <row r="12" customFormat="false" ht="13.8" hidden="false" customHeight="false" outlineLevel="0" collapsed="false">
      <c r="B12" s="96" t="s">
        <v>141</v>
      </c>
      <c r="C12" s="96"/>
      <c r="D12" s="96"/>
      <c r="E12" s="93" t="e">
        <f aca="false">SUM(F12:N12)</f>
        <v>#NAME?</v>
      </c>
      <c r="F12" s="94" t="e">
        <f aca="false">IF(E2&lt;&gt;"All",COUNTIFS(segment,$B12,status,$F$7,release,E2),COUNTIFS(segment,$B12,status,$F$7))</f>
        <v>#NAME?</v>
      </c>
      <c r="G12" s="94" t="e">
        <f aca="false">IF(E2&lt;&gt;"All",COUNTIFS(segment,$B12,status,$G$7,release,E2),COUNTIFS(segment,$B12,status,$G$7))</f>
        <v>#NAME?</v>
      </c>
      <c r="H12" s="94" t="e">
        <f aca="false">IF(E2&lt;&gt;"All",COUNTIFS(segment,$B12,status,$H$7,release,E2),COUNTIFS(segment,$B12,status,$H$7))</f>
        <v>#NAME?</v>
      </c>
      <c r="I12" s="94" t="e">
        <f aca="false">IF(E2&lt;&gt;"All",COUNTIFS(segment,$B12,status,$I$7,release,E2),COUNTIFS(segment,$B12,status,$I$7))</f>
        <v>#NAME?</v>
      </c>
      <c r="J12" s="94" t="e">
        <f aca="false">IF(E2&lt;&gt;"All",COUNTIFS(segment,$B12,status,$J$7,release,E2),COUNTIFS(segment,$B12,status,$J$7))</f>
        <v>#NAME?</v>
      </c>
      <c r="K12" s="94" t="e">
        <f aca="false">IF(E2&lt;&gt;"All",COUNTIFS(segment,$B12,status,$K$7,release,E2),COUNTIFS(segment,$B12,status,$K$7))</f>
        <v>#NAME?</v>
      </c>
      <c r="L12" s="94" t="e">
        <f aca="false">IF(E2&lt;&gt;"All",COUNTIFS(segment,$B12,status,$L$7,release,E2),COUNTIFS(segment,$B12,status,$L$7))</f>
        <v>#NAME?</v>
      </c>
      <c r="M12" s="94" t="e">
        <f aca="false">IF(E2&lt;&gt;"All",COUNTIFS(segment,$B12,status,$M$7,release,E2),COUNTIFS(segment,$B12,status,$M$7))</f>
        <v>#NAME?</v>
      </c>
      <c r="N12" s="95" t="e">
        <f aca="false">IF(E2&lt;&gt;"All",COUNTIFS(segment,$B12,status,$N$7,release,E2),COUNTIFS(segment,$B12,status,$N$7))</f>
        <v>#NAME?</v>
      </c>
    </row>
    <row r="13" customFormat="false" ht="13.8" hidden="false" customHeight="false" outlineLevel="0" collapsed="false">
      <c r="B13" s="96" t="s">
        <v>142</v>
      </c>
      <c r="C13" s="96"/>
      <c r="D13" s="96"/>
      <c r="E13" s="93" t="e">
        <f aca="false">SUM(F13:N13)</f>
        <v>#NAME?</v>
      </c>
      <c r="F13" s="94" t="e">
        <f aca="false">IF(E2&lt;&gt;"All",COUNTIFS(segment,$B13,status,$F$7,release,E2),COUNTIFS(segment,$B13,status,$F$7))</f>
        <v>#NAME?</v>
      </c>
      <c r="G13" s="94" t="e">
        <f aca="false">IF(E2&lt;&gt;"All",COUNTIFS(segment,$B13,status,$G$7,release,E2),COUNTIFS(segment,$B13,status,$G$7))</f>
        <v>#NAME?</v>
      </c>
      <c r="H13" s="94" t="e">
        <f aca="false">IF(E2&lt;&gt;"All",COUNTIFS(segment,$B13,status,$H$7,release,E2),COUNTIFS(segment,$B13,status,$H$7))</f>
        <v>#NAME?</v>
      </c>
      <c r="I13" s="94" t="e">
        <f aca="false">IF(E2&lt;&gt;"All",COUNTIFS(segment,$B13,status,$I$7,release,E2),COUNTIFS(segment,$B13,status,$I$7))</f>
        <v>#NAME?</v>
      </c>
      <c r="J13" s="94" t="e">
        <f aca="false">IF(E2&lt;&gt;"All",COUNTIFS(segment,$B13,status,$J$7,release,E2),COUNTIFS(segment,$B13,status,$J$7))</f>
        <v>#NAME?</v>
      </c>
      <c r="K13" s="94" t="e">
        <f aca="false">IF(E2&lt;&gt;"All",COUNTIFS(segment,$B13,status,$K$7,release,E2),COUNTIFS(segment,$B13,status,$K$7))</f>
        <v>#NAME?</v>
      </c>
      <c r="L13" s="94" t="e">
        <f aca="false">IF(E2&lt;&gt;"All",COUNTIFS(segment,$B13,status,$L$7,release,E2),COUNTIFS(segment,$B13,status,$L$7))</f>
        <v>#NAME?</v>
      </c>
      <c r="M13" s="94" t="e">
        <f aca="false">IF(E2&lt;&gt;"All",COUNTIFS(segment,$B13,status,$M$7,release,E2),COUNTIFS(segment,$B13,status,$M$7))</f>
        <v>#NAME?</v>
      </c>
      <c r="N13" s="95" t="e">
        <f aca="false">IF(E2&lt;&gt;"All",COUNTIFS(segment,$B13,status,$N$7,release,E2),COUNTIFS(segment,$B13,status,$N$7))</f>
        <v>#NAME?</v>
      </c>
    </row>
    <row r="14" customFormat="false" ht="13.8" hidden="false" customHeight="false" outlineLevel="0" collapsed="false">
      <c r="B14" s="97" t="s">
        <v>78</v>
      </c>
      <c r="C14" s="97"/>
      <c r="D14" s="97"/>
      <c r="E14" s="98" t="e">
        <f aca="false">SUM(E8:E13)</f>
        <v>#NAME?</v>
      </c>
      <c r="F14" s="99" t="e">
        <f aca="false">SUM(F8:F13)</f>
        <v>#NAME?</v>
      </c>
      <c r="G14" s="99" t="e">
        <f aca="false">SUM(G8:G13)</f>
        <v>#NAME?</v>
      </c>
      <c r="H14" s="99" t="e">
        <f aca="false">SUM(H8:H13)</f>
        <v>#NAME?</v>
      </c>
      <c r="I14" s="99" t="e">
        <f aca="false">SUM(I8:I13)</f>
        <v>#NAME?</v>
      </c>
      <c r="J14" s="99" t="e">
        <f aca="false">SUM(J8:J13)</f>
        <v>#NAME?</v>
      </c>
      <c r="K14" s="99" t="e">
        <f aca="false">SUM(K8:K13)</f>
        <v>#NAME?</v>
      </c>
      <c r="L14" s="99" t="e">
        <f aca="false">SUM(L8:L13)</f>
        <v>#NAME?</v>
      </c>
      <c r="M14" s="99" t="e">
        <f aca="false">SUM(M8:M13)</f>
        <v>#NAME?</v>
      </c>
      <c r="N14" s="100" t="e">
        <f aca="false">SUM(N8:N13)</f>
        <v>#NAME?</v>
      </c>
    </row>
    <row r="17" customFormat="false" ht="24.45" hidden="false" customHeight="false" outlineLevel="0" collapsed="false">
      <c r="B17" s="13" t="s">
        <v>143</v>
      </c>
    </row>
    <row r="19" customFormat="false" ht="13.8" hidden="false" customHeight="true" outlineLevel="0" collapsed="false">
      <c r="B19" s="87" t="s">
        <v>126</v>
      </c>
      <c r="C19" s="87"/>
      <c r="D19" s="87"/>
      <c r="E19" s="88" t="s">
        <v>144</v>
      </c>
      <c r="F19" s="88"/>
      <c r="G19" s="88"/>
      <c r="H19" s="88"/>
      <c r="I19" s="88"/>
    </row>
    <row r="20" customFormat="false" ht="24.05" hidden="false" customHeight="false" outlineLevel="0" collapsed="false">
      <c r="B20" s="87"/>
      <c r="C20" s="87"/>
      <c r="D20" s="87"/>
      <c r="E20" s="89" t="s">
        <v>128</v>
      </c>
      <c r="F20" s="90" t="s">
        <v>145</v>
      </c>
      <c r="G20" s="90" t="s">
        <v>146</v>
      </c>
      <c r="H20" s="90" t="s">
        <v>147</v>
      </c>
      <c r="I20" s="91" t="s">
        <v>148</v>
      </c>
    </row>
    <row r="21" customFormat="false" ht="13.8" hidden="false" customHeight="false" outlineLevel="0" collapsed="false">
      <c r="B21" s="92" t="s">
        <v>138</v>
      </c>
      <c r="C21" s="92"/>
      <c r="D21" s="92"/>
      <c r="E21" s="93" t="e">
        <f aca="false">SUM(F21:I21)</f>
        <v>#NAME?</v>
      </c>
      <c r="F21" s="94" t="e">
        <f aca="false">IF(rno&lt;&gt;"All",COUNTIFS(segment,$B21,severity,$F$20,release,rno),COUNTIFS(segment,$B21,severity,$F$20))</f>
        <v>#NAME?</v>
      </c>
      <c r="G21" s="94" t="e">
        <f aca="false">IF(rno&lt;&gt;"All",COUNTIFS(segment,$B21,severity,$G$20,release,rno),COUNTIFS(segment,$B21,severity,$G$20))</f>
        <v>#NAME?</v>
      </c>
      <c r="H21" s="94" t="e">
        <f aca="false">IF(rno&lt;&gt;"All",COUNTIFS(segment,$B21,severity,$H$20,release,rno),COUNTIFS(segment,$B21,severity,$H$20))</f>
        <v>#NAME?</v>
      </c>
      <c r="I21" s="95" t="e">
        <f aca="false">IF(rno&lt;&gt;"All",COUNTIFS(segment,$B21,severity,$I$20,release,rno),COUNTIFS(segment,$B21,severity,$I$20))</f>
        <v>#NAME?</v>
      </c>
    </row>
    <row r="22" customFormat="false" ht="13.8" hidden="false" customHeight="false" outlineLevel="0" collapsed="false">
      <c r="B22" s="96" t="s">
        <v>99</v>
      </c>
      <c r="C22" s="96"/>
      <c r="D22" s="96"/>
      <c r="E22" s="93" t="e">
        <f aca="false">SUM(F22:I22)</f>
        <v>#NAME?</v>
      </c>
      <c r="F22" s="94" t="e">
        <f aca="false">IF(rno&lt;&gt;"All",COUNTIFS(segment,$B22,severity,$F$20,release,rno),COUNTIFS(segment,$B22,severity,$F$20))</f>
        <v>#NAME?</v>
      </c>
      <c r="G22" s="94" t="e">
        <f aca="false">IF(rno&lt;&gt;"All",COUNTIFS(segment,$B22,severity,$G$20,release,rno),COUNTIFS(segment,$B22,severity,$G$20))</f>
        <v>#NAME?</v>
      </c>
      <c r="H22" s="94" t="e">
        <f aca="false">IF(rno&lt;&gt;"All",COUNTIFS(segment,$B22,severity,$H$20,release,rno),COUNTIFS(segment,$B22,severity,$H$20))</f>
        <v>#NAME?</v>
      </c>
      <c r="I22" s="95" t="e">
        <f aca="false">IF(rno&lt;&gt;"All",COUNTIFS(segment,$B22,severity,$I$20,release,rno),COUNTIFS(segment,$B22,severity,$I$20))</f>
        <v>#NAME?</v>
      </c>
    </row>
    <row r="23" customFormat="false" ht="13.8" hidden="false" customHeight="false" outlineLevel="0" collapsed="false">
      <c r="B23" s="96" t="s">
        <v>139</v>
      </c>
      <c r="C23" s="96"/>
      <c r="D23" s="96"/>
      <c r="E23" s="93" t="e">
        <f aca="false">SUM(F23:I23)</f>
        <v>#NAME?</v>
      </c>
      <c r="F23" s="94" t="e">
        <f aca="false">IF(rno&lt;&gt;"All",COUNTIFS(segment,$B23,severity,$F$20,release,rno),COUNTIFS(segment,$B23,severity,$F$20))</f>
        <v>#NAME?</v>
      </c>
      <c r="G23" s="94" t="e">
        <f aca="false">IF(rno&lt;&gt;"All",COUNTIFS(segment,$B23,severity,$G$20,release,rno),COUNTIFS(segment,$B23,severity,$G$20))</f>
        <v>#NAME?</v>
      </c>
      <c r="H23" s="94" t="e">
        <f aca="false">IF(rno&lt;&gt;"All",COUNTIFS(segment,$B23,severity,$H$20,release,rno),COUNTIFS(segment,$B23,severity,$H$20))</f>
        <v>#NAME?</v>
      </c>
      <c r="I23" s="95" t="e">
        <f aca="false">IF(rno&lt;&gt;"All",COUNTIFS(segment,$B23,severity,$I$20,release,rno),COUNTIFS(segment,$B23,severity,$I$20))</f>
        <v>#NAME?</v>
      </c>
    </row>
    <row r="24" customFormat="false" ht="13.8" hidden="false" customHeight="false" outlineLevel="0" collapsed="false">
      <c r="B24" s="96" t="s">
        <v>140</v>
      </c>
      <c r="C24" s="96"/>
      <c r="D24" s="96"/>
      <c r="E24" s="93" t="e">
        <f aca="false">SUM(F24:I24)</f>
        <v>#NAME?</v>
      </c>
      <c r="F24" s="94" t="e">
        <f aca="false">IF(rno&lt;&gt;"All",COUNTIFS(segment,$B24,severity,$F$20,release,rno),COUNTIFS(segment,$B24,severity,$F$20))</f>
        <v>#NAME?</v>
      </c>
      <c r="G24" s="94" t="e">
        <f aca="false">IF(rno&lt;&gt;"All",COUNTIFS(segment,$B24,severity,$G$20,release,rno),COUNTIFS(segment,$B24,severity,$G$20))</f>
        <v>#NAME?</v>
      </c>
      <c r="H24" s="94" t="e">
        <f aca="false">IF(rno&lt;&gt;"All",COUNTIFS(segment,$B24,severity,$H$20,release,rno),COUNTIFS(segment,$B24,severity,$H$20))</f>
        <v>#NAME?</v>
      </c>
      <c r="I24" s="95" t="e">
        <f aca="false">IF(rno&lt;&gt;"All",COUNTIFS(segment,$B24,severity,$I$20,release,rno),COUNTIFS(segment,$B24,severity,$I$20))</f>
        <v>#NAME?</v>
      </c>
    </row>
    <row r="25" customFormat="false" ht="13.8" hidden="false" customHeight="false" outlineLevel="0" collapsed="false">
      <c r="B25" s="96" t="s">
        <v>141</v>
      </c>
      <c r="C25" s="96"/>
      <c r="D25" s="96"/>
      <c r="E25" s="93" t="e">
        <f aca="false">SUM(F25:I25)</f>
        <v>#NAME?</v>
      </c>
      <c r="F25" s="94" t="e">
        <f aca="false">IF(rno&lt;&gt;"All",COUNTIFS(segment,$B25,severity,$F$20,release,rno),COUNTIFS(segment,$B25,severity,$F$20))</f>
        <v>#NAME?</v>
      </c>
      <c r="G25" s="94" t="e">
        <f aca="false">IF(rno&lt;&gt;"All",COUNTIFS(segment,$B25,severity,$G$20,release,rno),COUNTIFS(segment,$B25,severity,$G$20))</f>
        <v>#NAME?</v>
      </c>
      <c r="H25" s="94" t="e">
        <f aca="false">IF(rno&lt;&gt;"All",COUNTIFS(segment,$B25,severity,$H$20,release,rno),COUNTIFS(segment,$B25,severity,$H$20))</f>
        <v>#NAME?</v>
      </c>
      <c r="I25" s="95" t="e">
        <f aca="false">IF(rno&lt;&gt;"All",COUNTIFS(segment,$B25,severity,$I$20,release,rno),COUNTIFS(segment,$B25,severity,$I$20))</f>
        <v>#NAME?</v>
      </c>
    </row>
    <row r="26" customFormat="false" ht="13.8" hidden="false" customHeight="false" outlineLevel="0" collapsed="false">
      <c r="B26" s="96" t="s">
        <v>142</v>
      </c>
      <c r="C26" s="96"/>
      <c r="D26" s="96"/>
      <c r="E26" s="93" t="e">
        <f aca="false">SUM(F26:I26)</f>
        <v>#NAME?</v>
      </c>
      <c r="F26" s="94" t="e">
        <f aca="false">IF(rno&lt;&gt;"All",COUNTIFS(segment,$B26,severity,$F$20,release,rno),COUNTIFS(segment,$B26,severity,$F$20))</f>
        <v>#NAME?</v>
      </c>
      <c r="G26" s="94" t="e">
        <f aca="false">IF(rno&lt;&gt;"All",COUNTIFS(segment,$B26,severity,$G$20,release,rno),COUNTIFS(segment,$B26,severity,$G$20))</f>
        <v>#NAME?</v>
      </c>
      <c r="H26" s="94" t="e">
        <f aca="false">IF(rno&lt;&gt;"All",COUNTIFS(segment,$B26,severity,$H$20,release,rno),COUNTIFS(segment,$B26,severity,$H$20))</f>
        <v>#NAME?</v>
      </c>
      <c r="I26" s="95" t="e">
        <f aca="false">IF(rno&lt;&gt;"All",COUNTIFS(segment,$B26,severity,$I$20,release,rno),COUNTIFS(segment,$B26,severity,$I$20))</f>
        <v>#NAME?</v>
      </c>
    </row>
    <row r="27" customFormat="false" ht="13.8" hidden="false" customHeight="false" outlineLevel="0" collapsed="false">
      <c r="B27" s="97" t="s">
        <v>78</v>
      </c>
      <c r="C27" s="97"/>
      <c r="D27" s="97"/>
      <c r="E27" s="98" t="e">
        <f aca="false">SUM(E21:E26)</f>
        <v>#NAME?</v>
      </c>
      <c r="F27" s="99" t="e">
        <f aca="false">SUM(F21:F26)</f>
        <v>#NAME?</v>
      </c>
      <c r="G27" s="99" t="e">
        <f aca="false">SUM(G21:G26)</f>
        <v>#NAME?</v>
      </c>
      <c r="H27" s="99" t="e">
        <f aca="false">SUM(H21:H26)</f>
        <v>#NAME?</v>
      </c>
      <c r="I27" s="100" t="e">
        <f aca="false">SUM(I21:I26)</f>
        <v>#NAME?</v>
      </c>
    </row>
    <row r="30" customFormat="false" ht="24.45" hidden="false" customHeight="false" outlineLevel="0" collapsed="false">
      <c r="B30" s="13" t="s">
        <v>149</v>
      </c>
    </row>
    <row r="32" customFormat="false" ht="13.8" hidden="false" customHeight="true" outlineLevel="0" collapsed="false">
      <c r="B32" s="87" t="s">
        <v>126</v>
      </c>
      <c r="C32" s="87"/>
      <c r="D32" s="87"/>
      <c r="E32" s="88" t="s">
        <v>150</v>
      </c>
      <c r="F32" s="88"/>
      <c r="G32" s="88"/>
      <c r="H32" s="88"/>
    </row>
    <row r="33" customFormat="false" ht="24.05" hidden="false" customHeight="false" outlineLevel="0" collapsed="false">
      <c r="B33" s="87"/>
      <c r="C33" s="87"/>
      <c r="D33" s="87"/>
      <c r="E33" s="89" t="s">
        <v>128</v>
      </c>
      <c r="F33" s="90" t="s">
        <v>151</v>
      </c>
      <c r="G33" s="90" t="s">
        <v>152</v>
      </c>
      <c r="H33" s="91" t="s">
        <v>153</v>
      </c>
    </row>
    <row r="34" customFormat="false" ht="13.8" hidden="false" customHeight="false" outlineLevel="0" collapsed="false">
      <c r="B34" s="92" t="s">
        <v>138</v>
      </c>
      <c r="C34" s="92"/>
      <c r="D34" s="92"/>
      <c r="E34" s="93" t="e">
        <f aca="false">SUM(F34:N34)</f>
        <v>#NAME?</v>
      </c>
      <c r="F34" s="94" t="e">
        <f aca="false">IF(rno&lt;&gt;"All",COUNTIFS(segment,$B34,priority,$F$33,release,rno),COUNTIFS(segment,$B34,priority,$F$33))</f>
        <v>#NAME?</v>
      </c>
      <c r="G34" s="94" t="e">
        <f aca="false">IF(rno&lt;&gt;"All",COUNTIFS(segment,$B34,priority,$G$33,release,rno),COUNTIFS(segment,$B34,priority,$G$33))</f>
        <v>#NAME?</v>
      </c>
      <c r="H34" s="95" t="e">
        <f aca="false">IF(rno&lt;&gt;"All",COUNTIFS(segment,$B34,priority,$H$33,release,rno),COUNTIFS(segment,$B34,priority,$H$33))</f>
        <v>#NAME?</v>
      </c>
    </row>
    <row r="35" customFormat="false" ht="13.8" hidden="false" customHeight="false" outlineLevel="0" collapsed="false">
      <c r="B35" s="96" t="s">
        <v>99</v>
      </c>
      <c r="C35" s="96"/>
      <c r="D35" s="96"/>
      <c r="E35" s="93" t="e">
        <f aca="false">SUM(F35:N35)</f>
        <v>#NAME?</v>
      </c>
      <c r="F35" s="94" t="e">
        <f aca="false">IF(rno&lt;&gt;"All",COUNTIFS(segment,$B35,priority,$F$33,release,rno),COUNTIFS(segment,$B35,priority,$F$33))</f>
        <v>#NAME?</v>
      </c>
      <c r="G35" s="94" t="e">
        <f aca="false">IF(rno&lt;&gt;"All",COUNTIFS(segment,$B35,priority,$G$33,release,rno),COUNTIFS(segment,$B35,priority,$G$33))</f>
        <v>#NAME?</v>
      </c>
      <c r="H35" s="95" t="e">
        <f aca="false">IF(rno&lt;&gt;"All",COUNTIFS(segment,$B35,priority,$H$33,release,rno),COUNTIFS(segment,$B35,priority,$H$33))</f>
        <v>#NAME?</v>
      </c>
    </row>
    <row r="36" customFormat="false" ht="13.8" hidden="false" customHeight="false" outlineLevel="0" collapsed="false">
      <c r="B36" s="96" t="s">
        <v>139</v>
      </c>
      <c r="C36" s="96"/>
      <c r="D36" s="96"/>
      <c r="E36" s="93" t="e">
        <f aca="false">SUM(F36:N36)</f>
        <v>#NAME?</v>
      </c>
      <c r="F36" s="94" t="e">
        <f aca="false">IF(rno&lt;&gt;"All",COUNTIFS(segment,$B36,priority,$F$33,release,rno),COUNTIFS(segment,$B36,priority,$F$33))</f>
        <v>#NAME?</v>
      </c>
      <c r="G36" s="94" t="e">
        <f aca="false">IF(rno&lt;&gt;"All",COUNTIFS(segment,$B36,priority,$G$33,release,rno),COUNTIFS(segment,$B36,priority,$G$33))</f>
        <v>#NAME?</v>
      </c>
      <c r="H36" s="95" t="e">
        <f aca="false">IF(rno&lt;&gt;"All",COUNTIFS(segment,$B36,priority,$H$33,release,rno),COUNTIFS(segment,$B36,priority,$H$33))</f>
        <v>#NAME?</v>
      </c>
    </row>
    <row r="37" customFormat="false" ht="13.8" hidden="false" customHeight="false" outlineLevel="0" collapsed="false">
      <c r="B37" s="96" t="s">
        <v>140</v>
      </c>
      <c r="C37" s="96"/>
      <c r="D37" s="96"/>
      <c r="E37" s="93" t="e">
        <f aca="false">SUM(F37:N37)</f>
        <v>#NAME?</v>
      </c>
      <c r="F37" s="94" t="e">
        <f aca="false">IF(rno&lt;&gt;"All",COUNTIFS(segment,$B37,priority,$F$33,release,rno),COUNTIFS(segment,$B37,priority,$F$33))</f>
        <v>#NAME?</v>
      </c>
      <c r="G37" s="94" t="e">
        <f aca="false">IF(rno&lt;&gt;"All",COUNTIFS(segment,$B37,priority,$G$33,release,rno),COUNTIFS(segment,$B37,priority,$G$33))</f>
        <v>#NAME?</v>
      </c>
      <c r="H37" s="95" t="e">
        <f aca="false">IF(rno&lt;&gt;"All",COUNTIFS(segment,$B37,priority,$H$33,release,rno),COUNTIFS(segment,$B37,priority,$H$33))</f>
        <v>#NAME?</v>
      </c>
    </row>
    <row r="38" customFormat="false" ht="13.8" hidden="false" customHeight="false" outlineLevel="0" collapsed="false">
      <c r="B38" s="96" t="s">
        <v>141</v>
      </c>
      <c r="C38" s="96"/>
      <c r="D38" s="96"/>
      <c r="E38" s="93" t="e">
        <f aca="false">SUM(F38:N38)</f>
        <v>#NAME?</v>
      </c>
      <c r="F38" s="94" t="e">
        <f aca="false">IF(rno&lt;&gt;"All",COUNTIFS(segment,$B38,priority,$F$33,release,rno),COUNTIFS(segment,$B38,priority,$F$33))</f>
        <v>#NAME?</v>
      </c>
      <c r="G38" s="94" t="e">
        <f aca="false">IF(rno&lt;&gt;"All",COUNTIFS(segment,$B38,priority,$G$33,release,rno),COUNTIFS(segment,$B38,priority,$G$33))</f>
        <v>#NAME?</v>
      </c>
      <c r="H38" s="95" t="e">
        <f aca="false">IF(rno&lt;&gt;"All",COUNTIFS(segment,$B38,priority,$H$33,release,rno),COUNTIFS(segment,$B38,priority,$H$33))</f>
        <v>#NAME?</v>
      </c>
    </row>
    <row r="39" customFormat="false" ht="13.8" hidden="false" customHeight="false" outlineLevel="0" collapsed="false">
      <c r="B39" s="96" t="s">
        <v>142</v>
      </c>
      <c r="C39" s="96"/>
      <c r="D39" s="96"/>
      <c r="E39" s="93" t="e">
        <f aca="false">SUM(F39:N39)</f>
        <v>#NAME?</v>
      </c>
      <c r="F39" s="94" t="e">
        <f aca="false">IF(rno&lt;&gt;"All",COUNTIFS(segment,$B39,priority,$F$33,release,rno),COUNTIFS(segment,$B39,priority,$F$33))</f>
        <v>#NAME?</v>
      </c>
      <c r="G39" s="94" t="e">
        <f aca="false">IF(rno&lt;&gt;"All",COUNTIFS(segment,$B39,priority,$G$33,release,rno),COUNTIFS(segment,$B39,priority,$G$33))</f>
        <v>#NAME?</v>
      </c>
      <c r="H39" s="95" t="e">
        <f aca="false">IF(rno&lt;&gt;"All",COUNTIFS(segment,$B39,priority,$H$33,release,rno),COUNTIFS(segment,$B39,priority,$H$33))</f>
        <v>#NAME?</v>
      </c>
    </row>
    <row r="40" customFormat="false" ht="13.8" hidden="false" customHeight="false" outlineLevel="0" collapsed="false">
      <c r="B40" s="97" t="s">
        <v>78</v>
      </c>
      <c r="C40" s="97"/>
      <c r="D40" s="97"/>
      <c r="E40" s="98" t="e">
        <f aca="false">SUM(E34:E39)</f>
        <v>#NAME?</v>
      </c>
      <c r="F40" s="99" t="e">
        <f aca="false">SUM(F34:F39)</f>
        <v>#NAME?</v>
      </c>
      <c r="G40" s="99" t="e">
        <f aca="false">SUM(G34:G39)</f>
        <v>#NAME?</v>
      </c>
      <c r="H40" s="100" t="e">
        <f aca="false">SUM(H34:H39)</f>
        <v>#NAME?</v>
      </c>
    </row>
    <row r="42" customFormat="false" ht="12.8" hidden="false" customHeight="false" outlineLevel="0" collapsed="false">
      <c r="F42" s="101"/>
      <c r="G42" s="101"/>
      <c r="H42" s="101"/>
    </row>
    <row r="43" customFormat="false" ht="24.45" hidden="false" customHeight="false" outlineLevel="0" collapsed="false">
      <c r="B43" s="13" t="s">
        <v>154</v>
      </c>
    </row>
    <row r="45" customFormat="false" ht="13.8" hidden="false" customHeight="true" outlineLevel="0" collapsed="false">
      <c r="B45" s="87" t="s">
        <v>126</v>
      </c>
      <c r="C45" s="87"/>
      <c r="D45" s="87"/>
      <c r="E45" s="88" t="s">
        <v>155</v>
      </c>
      <c r="F45" s="88"/>
      <c r="G45" s="88"/>
      <c r="H45" s="88"/>
      <c r="I45" s="88"/>
    </row>
    <row r="46" customFormat="false" ht="24.05" hidden="false" customHeight="false" outlineLevel="0" collapsed="false">
      <c r="B46" s="87"/>
      <c r="C46" s="87"/>
      <c r="D46" s="87"/>
      <c r="E46" s="89" t="s">
        <v>128</v>
      </c>
      <c r="F46" s="90" t="s">
        <v>145</v>
      </c>
      <c r="G46" s="90" t="s">
        <v>146</v>
      </c>
      <c r="H46" s="90" t="s">
        <v>147</v>
      </c>
      <c r="I46" s="91" t="s">
        <v>148</v>
      </c>
    </row>
    <row r="47" customFormat="false" ht="13.8" hidden="false" customHeight="false" outlineLevel="0" collapsed="false">
      <c r="B47" s="92" t="s">
        <v>138</v>
      </c>
      <c r="C47" s="92"/>
      <c r="D47" s="92"/>
      <c r="E47" s="93" t="e">
        <f aca="false">SUM(F47:I47)</f>
        <v>#NAME?</v>
      </c>
      <c r="F47" s="94" t="e">
        <f aca="false">IF(rno&lt;&gt;"All",COUNTIFS(segment,$B47,severity,$F$46,status,"Open",release,rno),COUNTIFS(segment,$B47,severity,$F$46,status,"Open"))</f>
        <v>#NAME?</v>
      </c>
      <c r="G47" s="94" t="e">
        <f aca="false">IF(rno&lt;&gt;"All",COUNTIFS(segment,$B47,severity,$G$46,status,"Open",release,rno),COUNTIFS(segment,$B47,severity,$G$46,status,"Open"))</f>
        <v>#NAME?</v>
      </c>
      <c r="H47" s="94" t="e">
        <f aca="false">IF(rno&lt;&gt;"All",COUNTIFS(segment,$B47,severity,$H$46,status,"Open",release,rno),COUNTIFS(segment,$B47,severity,$H$46,status,"Open"))</f>
        <v>#NAME?</v>
      </c>
      <c r="I47" s="95" t="e">
        <f aca="false">IF(rno&lt;&gt;"All",COUNTIFS(segment,$B47,severity,$I$46,status,"Open",release,rno),COUNTIFS(segment,$B47,severity,$I$46,status,"Open"))</f>
        <v>#NAME?</v>
      </c>
    </row>
    <row r="48" customFormat="false" ht="13.8" hidden="false" customHeight="false" outlineLevel="0" collapsed="false">
      <c r="B48" s="96" t="s">
        <v>99</v>
      </c>
      <c r="C48" s="96"/>
      <c r="D48" s="96"/>
      <c r="E48" s="93" t="e">
        <f aca="false">SUM(F48:I48)</f>
        <v>#NAME?</v>
      </c>
      <c r="F48" s="94" t="e">
        <f aca="false">IF(rno&lt;&gt;"All",COUNTIFS(segment,$B48,severity,$F$46,status,"Open",release,rno),COUNTIFS(segment,$B48,severity,$F$46,status,"Open"))</f>
        <v>#NAME?</v>
      </c>
      <c r="G48" s="94" t="e">
        <f aca="false">IF(rno&lt;&gt;"All",COUNTIFS(segment,$B48,severity,$G$46,status,"Open",release,rno),COUNTIFS(segment,$B48,severity,$G$46,status,"Open"))</f>
        <v>#NAME?</v>
      </c>
      <c r="H48" s="94" t="e">
        <f aca="false">IF(rno&lt;&gt;"All",COUNTIFS(segment,$B48,severity,$H$46,status,"Open",release,rno),COUNTIFS(segment,$B48,severity,$H$46,status,"Open"))</f>
        <v>#NAME?</v>
      </c>
      <c r="I48" s="95" t="e">
        <f aca="false">IF(rno&lt;&gt;"All",COUNTIFS(segment,$B48,severity,$I$46,status,"Open",release,rno),COUNTIFS(segment,$B48,severity,$I$46,status,"Open"))</f>
        <v>#NAME?</v>
      </c>
    </row>
    <row r="49" customFormat="false" ht="13.8" hidden="false" customHeight="false" outlineLevel="0" collapsed="false">
      <c r="B49" s="96" t="s">
        <v>139</v>
      </c>
      <c r="C49" s="96"/>
      <c r="D49" s="96"/>
      <c r="E49" s="93" t="e">
        <f aca="false">SUM(F49:I49)</f>
        <v>#NAME?</v>
      </c>
      <c r="F49" s="94" t="e">
        <f aca="false">IF(rno&lt;&gt;"All",COUNTIFS(segment,$B49,severity,$F$46,status,"Open",release,rno),COUNTIFS(segment,$B49,severity,$F$46,status,"Open"))</f>
        <v>#NAME?</v>
      </c>
      <c r="G49" s="94" t="e">
        <f aca="false">IF(rno&lt;&gt;"All",COUNTIFS(segment,$B49,severity,$G$46,status,"Open",release,rno),COUNTIFS(segment,$B49,severity,$G$46,status,"Open"))</f>
        <v>#NAME?</v>
      </c>
      <c r="H49" s="94" t="e">
        <f aca="false">IF(rno&lt;&gt;"All",COUNTIFS(segment,$B49,severity,$H$46,status,"Open",release,rno),COUNTIFS(segment,$B49,severity,$H$46,status,"Open"))</f>
        <v>#NAME?</v>
      </c>
      <c r="I49" s="95" t="e">
        <f aca="false">IF(rno&lt;&gt;"All",COUNTIFS(segment,$B49,severity,$I$46,status,"Open",release,rno),COUNTIFS(segment,$B49,severity,$I$46,status,"Open"))</f>
        <v>#NAME?</v>
      </c>
    </row>
    <row r="50" customFormat="false" ht="13.8" hidden="false" customHeight="false" outlineLevel="0" collapsed="false">
      <c r="B50" s="96" t="s">
        <v>140</v>
      </c>
      <c r="C50" s="96"/>
      <c r="D50" s="96"/>
      <c r="E50" s="93" t="e">
        <f aca="false">SUM(F50:I50)</f>
        <v>#NAME?</v>
      </c>
      <c r="F50" s="94" t="e">
        <f aca="false">IF(rno&lt;&gt;"All",COUNTIFS(segment,$B50,severity,$F$46,status,"Open",release,rno),COUNTIFS(segment,$B50,severity,$F$46,status,"Open"))</f>
        <v>#NAME?</v>
      </c>
      <c r="G50" s="94" t="e">
        <f aca="false">IF(rno&lt;&gt;"All",COUNTIFS(segment,$B50,severity,$G$46,status,"Open",release,rno),COUNTIFS(segment,$B50,severity,$G$46,status,"Open"))</f>
        <v>#NAME?</v>
      </c>
      <c r="H50" s="94" t="e">
        <f aca="false">IF(rno&lt;&gt;"All",COUNTIFS(segment,$B50,severity,$H$46,status,"Open",release,rno),COUNTIFS(segment,$B50,severity,$H$46,status,"Open"))</f>
        <v>#NAME?</v>
      </c>
      <c r="I50" s="95" t="e">
        <f aca="false">IF(rno&lt;&gt;"All",COUNTIFS(segment,$B50,severity,$I$46,status,"Open",release,rno),COUNTIFS(segment,$B50,severity,$I$46,status,"Open"))</f>
        <v>#NAME?</v>
      </c>
    </row>
    <row r="51" customFormat="false" ht="13.8" hidden="false" customHeight="false" outlineLevel="0" collapsed="false">
      <c r="B51" s="96" t="s">
        <v>141</v>
      </c>
      <c r="C51" s="96"/>
      <c r="D51" s="96"/>
      <c r="E51" s="93" t="e">
        <f aca="false">SUM(F51:I51)</f>
        <v>#NAME?</v>
      </c>
      <c r="F51" s="94" t="e">
        <f aca="false">IF(rno&lt;&gt;"All",COUNTIFS(segment,$B51,severity,$F$46,status,"Open",release,rno),COUNTIFS(segment,$B51,severity,$F$46,status,"Open"))</f>
        <v>#NAME?</v>
      </c>
      <c r="G51" s="94" t="e">
        <f aca="false">IF(rno&lt;&gt;"All",COUNTIFS(segment,$B51,severity,$G$46,status,"Open",release,rno),COUNTIFS(segment,$B51,severity,$G$46,status,"Open"))</f>
        <v>#NAME?</v>
      </c>
      <c r="H51" s="94" t="e">
        <f aca="false">IF(rno&lt;&gt;"All",COUNTIFS(segment,$B51,severity,$H$46,status,"Open",release,rno),COUNTIFS(segment,$B51,severity,$H$46,status,"Open"))</f>
        <v>#NAME?</v>
      </c>
      <c r="I51" s="95" t="e">
        <f aca="false">IF(rno&lt;&gt;"All",COUNTIFS(segment,$B51,severity,$I$46,status,"Open",release,rno),COUNTIFS(segment,$B51,severity,$I$46,status,"Open"))</f>
        <v>#NAME?</v>
      </c>
    </row>
    <row r="52" customFormat="false" ht="13.8" hidden="false" customHeight="false" outlineLevel="0" collapsed="false">
      <c r="B52" s="96" t="s">
        <v>142</v>
      </c>
      <c r="C52" s="96"/>
      <c r="D52" s="96"/>
      <c r="E52" s="93" t="e">
        <f aca="false">SUM(F52:I52)</f>
        <v>#NAME?</v>
      </c>
      <c r="F52" s="94" t="e">
        <f aca="false">IF(rno&lt;&gt;"All",COUNTIFS(segment,$B52,severity,$F$46,status,"Open",release,rno),COUNTIFS(segment,$B52,severity,$F$46,status,"Open"))</f>
        <v>#NAME?</v>
      </c>
      <c r="G52" s="94" t="e">
        <f aca="false">IF(rno&lt;&gt;"All",COUNTIFS(segment,$B52,severity,$G$46,status,"Open",release,rno),COUNTIFS(segment,$B52,severity,$G$46,status,"Open"))</f>
        <v>#NAME?</v>
      </c>
      <c r="H52" s="94" t="e">
        <f aca="false">IF(rno&lt;&gt;"All",COUNTIFS(segment,$B52,severity,$H$46,status,"Open",release,rno),COUNTIFS(segment,$B52,severity,$H$46,status,"Open"))</f>
        <v>#NAME?</v>
      </c>
      <c r="I52" s="95" t="e">
        <f aca="false">IF(rno&lt;&gt;"All",COUNTIFS(segment,$B52,severity,$I$46,status,"Open",release,rno),COUNTIFS(segment,$B52,severity,$I$46,status,"Open"))</f>
        <v>#NAME?</v>
      </c>
    </row>
    <row r="53" customFormat="false" ht="13.8" hidden="false" customHeight="false" outlineLevel="0" collapsed="false">
      <c r="B53" s="97" t="s">
        <v>78</v>
      </c>
      <c r="C53" s="97"/>
      <c r="D53" s="97"/>
      <c r="E53" s="98" t="e">
        <f aca="false">SUM(E47:E52)</f>
        <v>#NAME?</v>
      </c>
      <c r="F53" s="99" t="e">
        <f aca="false">SUM(F47:F52)</f>
        <v>#NAME?</v>
      </c>
      <c r="G53" s="99" t="e">
        <f aca="false">SUM(G47:G52)</f>
        <v>#NAME?</v>
      </c>
      <c r="H53" s="99" t="e">
        <f aca="false">SUM(H47:H52)</f>
        <v>#NAME?</v>
      </c>
      <c r="I53" s="100" t="e">
        <f aca="false">SUM(I47:I52)</f>
        <v>#NAME?</v>
      </c>
    </row>
    <row r="56" customFormat="false" ht="24.45" hidden="false" customHeight="false" outlineLevel="0" collapsed="false">
      <c r="B56" s="102" t="s">
        <v>156</v>
      </c>
    </row>
    <row r="58" customFormat="false" ht="12.8" hidden="false" customHeight="false" outlineLevel="0" collapsed="false">
      <c r="B58" s="103" t="s">
        <v>157</v>
      </c>
    </row>
    <row r="59" customFormat="false" ht="12.8" hidden="true" customHeight="false" outlineLevel="0" collapsed="false"/>
    <row r="60" customFormat="false" ht="12.8" hidden="true" customHeight="false" outlineLevel="0" collapsed="false"/>
    <row r="61" customFormat="false" ht="12.8" hidden="true" customHeight="false" outlineLevel="0" collapsed="false">
      <c r="B61" s="104" t="s">
        <v>158</v>
      </c>
      <c r="C61" s="105" t="s">
        <v>159</v>
      </c>
      <c r="D61" s="106"/>
      <c r="E61" s="106"/>
      <c r="F61" s="106"/>
      <c r="G61" s="106"/>
      <c r="H61" s="106"/>
      <c r="I61" s="106"/>
      <c r="J61" s="106"/>
      <c r="K61" s="107"/>
    </row>
    <row r="62" customFormat="false" ht="12.8" hidden="false" customHeight="false" outlineLevel="0" collapsed="false">
      <c r="B62" s="108" t="s">
        <v>160</v>
      </c>
      <c r="C62" s="109" t="s">
        <v>158</v>
      </c>
      <c r="D62" s="110" t="s">
        <v>161</v>
      </c>
      <c r="E62" s="110" t="s">
        <v>162</v>
      </c>
      <c r="F62" s="110" t="s">
        <v>163</v>
      </c>
      <c r="G62" s="110" t="s">
        <v>164</v>
      </c>
      <c r="H62" s="110" t="s">
        <v>165</v>
      </c>
      <c r="I62" s="110" t="s">
        <v>166</v>
      </c>
      <c r="J62" s="110" t="s">
        <v>167</v>
      </c>
      <c r="K62" s="111" t="s">
        <v>168</v>
      </c>
    </row>
    <row r="63" customFormat="false" ht="12.8" hidden="false" customHeight="false" outlineLevel="0" collapsed="false">
      <c r="B63" s="112" t="n">
        <v>1</v>
      </c>
      <c r="C63" s="113"/>
      <c r="D63" s="114"/>
      <c r="E63" s="114"/>
      <c r="F63" s="114"/>
      <c r="G63" s="114"/>
      <c r="H63" s="114"/>
      <c r="I63" s="114"/>
      <c r="J63" s="115"/>
      <c r="K63" s="116"/>
    </row>
    <row r="64" customFormat="false" ht="12.8" hidden="false" customHeight="false" outlineLevel="0" collapsed="false">
      <c r="B64" s="117" t="n">
        <v>3</v>
      </c>
      <c r="C64" s="118"/>
      <c r="D64" s="119"/>
      <c r="E64" s="119"/>
      <c r="F64" s="119"/>
      <c r="G64" s="119"/>
      <c r="H64" s="119"/>
      <c r="I64" s="119"/>
      <c r="J64" s="120"/>
      <c r="K64" s="121"/>
    </row>
    <row r="65" customFormat="false" ht="12.8" hidden="false" customHeight="false" outlineLevel="0" collapsed="false">
      <c r="B65" s="117" t="n">
        <v>4</v>
      </c>
      <c r="C65" s="118"/>
      <c r="D65" s="119"/>
      <c r="E65" s="119"/>
      <c r="F65" s="119"/>
      <c r="G65" s="119"/>
      <c r="H65" s="119"/>
      <c r="I65" s="119"/>
      <c r="J65" s="120"/>
      <c r="K65" s="121"/>
    </row>
    <row r="66" customFormat="false" ht="12.8" hidden="false" customHeight="false" outlineLevel="0" collapsed="false">
      <c r="B66" s="117" t="n">
        <v>5</v>
      </c>
      <c r="C66" s="118"/>
      <c r="D66" s="119"/>
      <c r="E66" s="119"/>
      <c r="F66" s="119"/>
      <c r="G66" s="119"/>
      <c r="H66" s="119"/>
      <c r="I66" s="119"/>
      <c r="J66" s="120"/>
      <c r="K66" s="121"/>
    </row>
    <row r="67" customFormat="false" ht="12.8" hidden="false" customHeight="false" outlineLevel="0" collapsed="false">
      <c r="B67" s="117" t="n">
        <v>6</v>
      </c>
      <c r="C67" s="118"/>
      <c r="D67" s="119"/>
      <c r="E67" s="119"/>
      <c r="F67" s="119"/>
      <c r="G67" s="119"/>
      <c r="H67" s="119"/>
      <c r="I67" s="119"/>
      <c r="J67" s="120"/>
      <c r="K67" s="121"/>
    </row>
    <row r="68" customFormat="false" ht="12.8" hidden="false" customHeight="false" outlineLevel="0" collapsed="false">
      <c r="B68" s="117" t="n">
        <v>10</v>
      </c>
      <c r="C68" s="118"/>
      <c r="D68" s="119"/>
      <c r="E68" s="119"/>
      <c r="F68" s="119"/>
      <c r="G68" s="119"/>
      <c r="H68" s="119"/>
      <c r="I68" s="119"/>
      <c r="J68" s="120"/>
      <c r="K68" s="121"/>
    </row>
    <row r="69" customFormat="false" ht="12.8" hidden="false" customHeight="false" outlineLevel="0" collapsed="false">
      <c r="B69" s="117" t="n">
        <v>11</v>
      </c>
      <c r="C69" s="118"/>
      <c r="D69" s="119"/>
      <c r="E69" s="119"/>
      <c r="F69" s="119"/>
      <c r="G69" s="119"/>
      <c r="H69" s="119"/>
      <c r="I69" s="119"/>
      <c r="J69" s="120"/>
      <c r="K69" s="121"/>
    </row>
    <row r="70" customFormat="false" ht="12.8" hidden="false" customHeight="false" outlineLevel="0" collapsed="false">
      <c r="B70" s="117" t="n">
        <v>12</v>
      </c>
      <c r="C70" s="118"/>
      <c r="D70" s="119"/>
      <c r="E70" s="119"/>
      <c r="F70" s="119"/>
      <c r="G70" s="119"/>
      <c r="H70" s="119"/>
      <c r="I70" s="119"/>
      <c r="J70" s="120"/>
      <c r="K70" s="121"/>
    </row>
    <row r="71" customFormat="false" ht="12.8" hidden="false" customHeight="false" outlineLevel="0" collapsed="false">
      <c r="B71" s="117" t="n">
        <v>13</v>
      </c>
      <c r="C71" s="118"/>
      <c r="D71" s="119"/>
      <c r="E71" s="119"/>
      <c r="F71" s="119"/>
      <c r="G71" s="119"/>
      <c r="H71" s="119"/>
      <c r="I71" s="119"/>
      <c r="J71" s="120"/>
      <c r="K71" s="121"/>
    </row>
    <row r="72" customFormat="false" ht="12.8" hidden="false" customHeight="false" outlineLevel="0" collapsed="false">
      <c r="B72" s="117" t="n">
        <v>14</v>
      </c>
      <c r="C72" s="118"/>
      <c r="D72" s="119"/>
      <c r="E72" s="119"/>
      <c r="F72" s="119"/>
      <c r="G72" s="119"/>
      <c r="H72" s="119"/>
      <c r="I72" s="119"/>
      <c r="J72" s="120"/>
      <c r="K72" s="121"/>
    </row>
    <row r="73" customFormat="false" ht="12.8" hidden="false" customHeight="false" outlineLevel="0" collapsed="false">
      <c r="B73" s="117" t="n">
        <v>15</v>
      </c>
      <c r="C73" s="118"/>
      <c r="D73" s="119"/>
      <c r="E73" s="119"/>
      <c r="F73" s="119"/>
      <c r="G73" s="119"/>
      <c r="H73" s="119"/>
      <c r="I73" s="119"/>
      <c r="J73" s="120"/>
      <c r="K73" s="121"/>
    </row>
    <row r="74" customFormat="false" ht="12.8" hidden="false" customHeight="false" outlineLevel="0" collapsed="false">
      <c r="B74" s="117" t="n">
        <v>16</v>
      </c>
      <c r="C74" s="118"/>
      <c r="D74" s="119"/>
      <c r="E74" s="119"/>
      <c r="F74" s="119"/>
      <c r="G74" s="119"/>
      <c r="H74" s="119"/>
      <c r="I74" s="119"/>
      <c r="J74" s="120"/>
      <c r="K74" s="121"/>
    </row>
    <row r="75" customFormat="false" ht="12.8" hidden="false" customHeight="false" outlineLevel="0" collapsed="false">
      <c r="B75" s="117" t="n">
        <v>17</v>
      </c>
      <c r="C75" s="118"/>
      <c r="D75" s="119"/>
      <c r="E75" s="119"/>
      <c r="F75" s="119"/>
      <c r="G75" s="119"/>
      <c r="H75" s="119"/>
      <c r="I75" s="119"/>
      <c r="J75" s="120"/>
      <c r="K75" s="121"/>
    </row>
    <row r="76" customFormat="false" ht="12.8" hidden="false" customHeight="false" outlineLevel="0" collapsed="false">
      <c r="B76" s="117" t="n">
        <v>18</v>
      </c>
      <c r="C76" s="118"/>
      <c r="D76" s="119"/>
      <c r="E76" s="119"/>
      <c r="F76" s="119"/>
      <c r="G76" s="119"/>
      <c r="H76" s="119"/>
      <c r="I76" s="119"/>
      <c r="J76" s="120"/>
      <c r="K76" s="121"/>
    </row>
    <row r="77" customFormat="false" ht="12.8" hidden="false" customHeight="false" outlineLevel="0" collapsed="false">
      <c r="B77" s="117" t="n">
        <v>19</v>
      </c>
      <c r="C77" s="118"/>
      <c r="D77" s="119"/>
      <c r="E77" s="119"/>
      <c r="F77" s="119"/>
      <c r="G77" s="119"/>
      <c r="H77" s="119"/>
      <c r="I77" s="119"/>
      <c r="J77" s="120"/>
      <c r="K77" s="121"/>
    </row>
    <row r="78" customFormat="false" ht="12.8" hidden="false" customHeight="false" outlineLevel="0" collapsed="false">
      <c r="B78" s="117" t="n">
        <v>20</v>
      </c>
      <c r="C78" s="118"/>
      <c r="D78" s="119"/>
      <c r="E78" s="119"/>
      <c r="F78" s="119"/>
      <c r="G78" s="119"/>
      <c r="H78" s="119"/>
      <c r="I78" s="119"/>
      <c r="J78" s="120"/>
      <c r="K78" s="121"/>
    </row>
    <row r="79" customFormat="false" ht="12.8" hidden="false" customHeight="false" outlineLevel="0" collapsed="false">
      <c r="B79" s="117" t="n">
        <v>21</v>
      </c>
      <c r="C79" s="118"/>
      <c r="D79" s="119"/>
      <c r="E79" s="119"/>
      <c r="F79" s="119"/>
      <c r="G79" s="119"/>
      <c r="H79" s="119"/>
      <c r="I79" s="119"/>
      <c r="J79" s="120"/>
      <c r="K79" s="121"/>
    </row>
    <row r="80" customFormat="false" ht="12.8" hidden="false" customHeight="false" outlineLevel="0" collapsed="false">
      <c r="B80" s="117" t="n">
        <v>22</v>
      </c>
      <c r="C80" s="118"/>
      <c r="D80" s="119"/>
      <c r="E80" s="119"/>
      <c r="F80" s="119"/>
      <c r="G80" s="119"/>
      <c r="H80" s="119"/>
      <c r="I80" s="119"/>
      <c r="J80" s="120"/>
      <c r="K80" s="121"/>
    </row>
    <row r="81" customFormat="false" ht="12.8" hidden="false" customHeight="false" outlineLevel="0" collapsed="false">
      <c r="B81" s="117" t="n">
        <v>23</v>
      </c>
      <c r="C81" s="118"/>
      <c r="D81" s="119"/>
      <c r="E81" s="119"/>
      <c r="F81" s="119"/>
      <c r="G81" s="119"/>
      <c r="H81" s="119"/>
      <c r="I81" s="119"/>
      <c r="J81" s="120"/>
      <c r="K81" s="121"/>
    </row>
    <row r="82" customFormat="false" ht="12.8" hidden="false" customHeight="false" outlineLevel="0" collapsed="false">
      <c r="B82" s="117" t="n">
        <v>24</v>
      </c>
      <c r="C82" s="118"/>
      <c r="D82" s="119"/>
      <c r="E82" s="119"/>
      <c r="F82" s="119"/>
      <c r="G82" s="119"/>
      <c r="H82" s="119"/>
      <c r="I82" s="119"/>
      <c r="J82" s="120"/>
      <c r="K82" s="121"/>
    </row>
    <row r="83" customFormat="false" ht="12.8" hidden="false" customHeight="false" outlineLevel="0" collapsed="false">
      <c r="B83" s="117" t="n">
        <v>25</v>
      </c>
      <c r="C83" s="118"/>
      <c r="D83" s="119"/>
      <c r="E83" s="119"/>
      <c r="F83" s="119"/>
      <c r="G83" s="119"/>
      <c r="H83" s="119"/>
      <c r="I83" s="119"/>
      <c r="J83" s="120"/>
      <c r="K83" s="121"/>
    </row>
    <row r="84" customFormat="false" ht="12.8" hidden="false" customHeight="false" outlineLevel="0" collapsed="false">
      <c r="B84" s="117" t="n">
        <v>26</v>
      </c>
      <c r="C84" s="118"/>
      <c r="D84" s="119"/>
      <c r="E84" s="119"/>
      <c r="F84" s="119"/>
      <c r="G84" s="119"/>
      <c r="H84" s="119"/>
      <c r="I84" s="119"/>
      <c r="J84" s="120"/>
      <c r="K84" s="121"/>
    </row>
    <row r="85" customFormat="false" ht="12.8" hidden="false" customHeight="false" outlineLevel="0" collapsed="false">
      <c r="B85" s="117" t="n">
        <v>27</v>
      </c>
      <c r="C85" s="118"/>
      <c r="D85" s="119"/>
      <c r="E85" s="119"/>
      <c r="F85" s="119"/>
      <c r="G85" s="119"/>
      <c r="H85" s="119"/>
      <c r="I85" s="119"/>
      <c r="J85" s="120"/>
      <c r="K85" s="121"/>
    </row>
    <row r="86" customFormat="false" ht="12.8" hidden="false" customHeight="false" outlineLevel="0" collapsed="false">
      <c r="B86" s="117" t="n">
        <v>28</v>
      </c>
      <c r="C86" s="118"/>
      <c r="D86" s="119"/>
      <c r="E86" s="119"/>
      <c r="F86" s="119"/>
      <c r="G86" s="119"/>
      <c r="H86" s="119"/>
      <c r="I86" s="119"/>
      <c r="J86" s="120"/>
      <c r="K86" s="121"/>
    </row>
    <row r="87" customFormat="false" ht="12.8" hidden="false" customHeight="false" outlineLevel="0" collapsed="false">
      <c r="B87" s="117" t="n">
        <v>29</v>
      </c>
      <c r="C87" s="118"/>
      <c r="D87" s="119"/>
      <c r="E87" s="119"/>
      <c r="F87" s="119"/>
      <c r="G87" s="119"/>
      <c r="H87" s="119"/>
      <c r="I87" s="119"/>
      <c r="J87" s="120"/>
      <c r="K87" s="121"/>
    </row>
    <row r="88" customFormat="false" ht="12.8" hidden="false" customHeight="false" outlineLevel="0" collapsed="false">
      <c r="B88" s="117" t="n">
        <v>30</v>
      </c>
      <c r="C88" s="118"/>
      <c r="D88" s="119"/>
      <c r="E88" s="119"/>
      <c r="F88" s="119"/>
      <c r="G88" s="119"/>
      <c r="H88" s="119"/>
      <c r="I88" s="119"/>
      <c r="J88" s="120"/>
      <c r="K88" s="121"/>
    </row>
    <row r="89" customFormat="false" ht="12.8" hidden="false" customHeight="false" outlineLevel="0" collapsed="false">
      <c r="B89" s="117" t="n">
        <v>31</v>
      </c>
      <c r="C89" s="118"/>
      <c r="D89" s="119"/>
      <c r="E89" s="119"/>
      <c r="F89" s="119"/>
      <c r="G89" s="119"/>
      <c r="H89" s="119"/>
      <c r="I89" s="119"/>
      <c r="J89" s="120"/>
      <c r="K89" s="121"/>
    </row>
    <row r="90" customFormat="false" ht="12.8" hidden="false" customHeight="false" outlineLevel="0" collapsed="false">
      <c r="B90" s="117" t="n">
        <v>32</v>
      </c>
      <c r="C90" s="118"/>
      <c r="D90" s="119"/>
      <c r="E90" s="119"/>
      <c r="F90" s="119"/>
      <c r="G90" s="119"/>
      <c r="H90" s="119"/>
      <c r="I90" s="119"/>
      <c r="J90" s="120"/>
      <c r="K90" s="121"/>
    </row>
    <row r="91" customFormat="false" ht="12.8" hidden="false" customHeight="false" outlineLevel="0" collapsed="false">
      <c r="B91" s="117" t="n">
        <v>33</v>
      </c>
      <c r="C91" s="118"/>
      <c r="D91" s="119"/>
      <c r="E91" s="119"/>
      <c r="F91" s="119"/>
      <c r="G91" s="119"/>
      <c r="H91" s="119"/>
      <c r="I91" s="119"/>
      <c r="J91" s="120"/>
      <c r="K91" s="121"/>
    </row>
    <row r="92" customFormat="false" ht="12.8" hidden="false" customHeight="false" outlineLevel="0" collapsed="false">
      <c r="B92" s="117" t="n">
        <v>34</v>
      </c>
      <c r="C92" s="118"/>
      <c r="D92" s="119"/>
      <c r="E92" s="119"/>
      <c r="F92" s="119"/>
      <c r="G92" s="119"/>
      <c r="H92" s="119"/>
      <c r="I92" s="119"/>
      <c r="J92" s="120"/>
      <c r="K92" s="121"/>
    </row>
    <row r="93" customFormat="false" ht="12.8" hidden="false" customHeight="false" outlineLevel="0" collapsed="false">
      <c r="B93" s="117" t="n">
        <v>35</v>
      </c>
      <c r="C93" s="118"/>
      <c r="D93" s="119"/>
      <c r="E93" s="119"/>
      <c r="F93" s="119"/>
      <c r="G93" s="119"/>
      <c r="H93" s="119"/>
      <c r="I93" s="119"/>
      <c r="J93" s="120"/>
      <c r="K93" s="121"/>
    </row>
    <row r="94" customFormat="false" ht="12.8" hidden="false" customHeight="false" outlineLevel="0" collapsed="false">
      <c r="B94" s="117" t="n">
        <v>36</v>
      </c>
      <c r="C94" s="118"/>
      <c r="D94" s="119"/>
      <c r="E94" s="119"/>
      <c r="F94" s="119"/>
      <c r="G94" s="119"/>
      <c r="H94" s="119"/>
      <c r="I94" s="119"/>
      <c r="J94" s="120"/>
      <c r="K94" s="121"/>
    </row>
    <row r="95" customFormat="false" ht="12.8" hidden="false" customHeight="false" outlineLevel="0" collapsed="false">
      <c r="B95" s="117" t="n">
        <v>37</v>
      </c>
      <c r="C95" s="118"/>
      <c r="D95" s="119"/>
      <c r="E95" s="119"/>
      <c r="F95" s="119"/>
      <c r="G95" s="119"/>
      <c r="H95" s="119"/>
      <c r="I95" s="119"/>
      <c r="J95" s="120"/>
      <c r="K95" s="121"/>
    </row>
    <row r="96" customFormat="false" ht="12.8" hidden="false" customHeight="false" outlineLevel="0" collapsed="false">
      <c r="B96" s="117" t="n">
        <v>38</v>
      </c>
      <c r="C96" s="118"/>
      <c r="D96" s="119"/>
      <c r="E96" s="119"/>
      <c r="F96" s="119"/>
      <c r="G96" s="119"/>
      <c r="H96" s="119"/>
      <c r="I96" s="119"/>
      <c r="J96" s="120"/>
      <c r="K96" s="121"/>
    </row>
    <row r="97" customFormat="false" ht="12.8" hidden="false" customHeight="false" outlineLevel="0" collapsed="false">
      <c r="B97" s="117" t="n">
        <v>39</v>
      </c>
      <c r="C97" s="118"/>
      <c r="D97" s="119"/>
      <c r="E97" s="119"/>
      <c r="F97" s="119"/>
      <c r="G97" s="119"/>
      <c r="H97" s="119"/>
      <c r="I97" s="119"/>
      <c r="J97" s="120"/>
      <c r="K97" s="121"/>
    </row>
    <row r="98" customFormat="false" ht="12.8" hidden="false" customHeight="false" outlineLevel="0" collapsed="false">
      <c r="B98" s="117" t="n">
        <v>40</v>
      </c>
      <c r="C98" s="118"/>
      <c r="D98" s="119"/>
      <c r="E98" s="119"/>
      <c r="F98" s="119"/>
      <c r="G98" s="119"/>
      <c r="H98" s="119"/>
      <c r="I98" s="119"/>
      <c r="J98" s="120"/>
      <c r="K98" s="121"/>
    </row>
    <row r="99" customFormat="false" ht="12.8" hidden="false" customHeight="false" outlineLevel="0" collapsed="false">
      <c r="B99" s="117" t="n">
        <v>41</v>
      </c>
      <c r="C99" s="118"/>
      <c r="D99" s="119"/>
      <c r="E99" s="119"/>
      <c r="F99" s="119"/>
      <c r="G99" s="119"/>
      <c r="H99" s="119"/>
      <c r="I99" s="119"/>
      <c r="J99" s="120"/>
      <c r="K99" s="121"/>
    </row>
    <row r="100" customFormat="false" ht="12.8" hidden="false" customHeight="false" outlineLevel="0" collapsed="false">
      <c r="B100" s="117" t="n">
        <v>42</v>
      </c>
      <c r="C100" s="118"/>
      <c r="D100" s="119"/>
      <c r="E100" s="119"/>
      <c r="F100" s="119"/>
      <c r="G100" s="119"/>
      <c r="H100" s="119"/>
      <c r="I100" s="119"/>
      <c r="J100" s="120"/>
      <c r="K100" s="121"/>
    </row>
    <row r="101" customFormat="false" ht="12.8" hidden="false" customHeight="false" outlineLevel="0" collapsed="false">
      <c r="B101" s="117" t="n">
        <v>43</v>
      </c>
      <c r="C101" s="118"/>
      <c r="D101" s="119"/>
      <c r="E101" s="119"/>
      <c r="F101" s="119"/>
      <c r="G101" s="119"/>
      <c r="H101" s="119"/>
      <c r="I101" s="119"/>
      <c r="J101" s="120"/>
      <c r="K101" s="121"/>
    </row>
    <row r="102" customFormat="false" ht="12.8" hidden="false" customHeight="false" outlineLevel="0" collapsed="false">
      <c r="B102" s="117" t="n">
        <v>44</v>
      </c>
      <c r="C102" s="118"/>
      <c r="D102" s="119"/>
      <c r="E102" s="119"/>
      <c r="F102" s="119"/>
      <c r="G102" s="119"/>
      <c r="H102" s="119"/>
      <c r="I102" s="119"/>
      <c r="J102" s="120"/>
      <c r="K102" s="121"/>
    </row>
    <row r="103" customFormat="false" ht="12.8" hidden="false" customHeight="false" outlineLevel="0" collapsed="false">
      <c r="B103" s="117" t="n">
        <v>45</v>
      </c>
      <c r="C103" s="118"/>
      <c r="D103" s="119"/>
      <c r="E103" s="119"/>
      <c r="F103" s="119"/>
      <c r="G103" s="119"/>
      <c r="H103" s="119"/>
      <c r="I103" s="119"/>
      <c r="J103" s="120"/>
      <c r="K103" s="121"/>
    </row>
    <row r="104" customFormat="false" ht="12.8" hidden="false" customHeight="false" outlineLevel="0" collapsed="false">
      <c r="B104" s="117" t="n">
        <v>46</v>
      </c>
      <c r="C104" s="118"/>
      <c r="D104" s="119"/>
      <c r="E104" s="119"/>
      <c r="F104" s="119"/>
      <c r="G104" s="119"/>
      <c r="H104" s="119"/>
      <c r="I104" s="119"/>
      <c r="J104" s="120"/>
      <c r="K104" s="121"/>
    </row>
    <row r="105" customFormat="false" ht="12.8" hidden="false" customHeight="false" outlineLevel="0" collapsed="false">
      <c r="B105" s="117" t="n">
        <v>47</v>
      </c>
      <c r="C105" s="118"/>
      <c r="D105" s="119"/>
      <c r="E105" s="119"/>
      <c r="F105" s="119"/>
      <c r="G105" s="119"/>
      <c r="H105" s="119"/>
      <c r="I105" s="119"/>
      <c r="J105" s="120"/>
      <c r="K105" s="121"/>
    </row>
    <row r="106" customFormat="false" ht="12.8" hidden="false" customHeight="false" outlineLevel="0" collapsed="false">
      <c r="B106" s="117" t="n">
        <v>48</v>
      </c>
      <c r="C106" s="118"/>
      <c r="D106" s="119"/>
      <c r="E106" s="119"/>
      <c r="F106" s="119"/>
      <c r="G106" s="119"/>
      <c r="H106" s="119"/>
      <c r="I106" s="119"/>
      <c r="J106" s="120"/>
      <c r="K106" s="121"/>
    </row>
    <row r="107" customFormat="false" ht="12.8" hidden="false" customHeight="false" outlineLevel="0" collapsed="false">
      <c r="B107" s="117" t="n">
        <v>49</v>
      </c>
      <c r="C107" s="118"/>
      <c r="D107" s="119"/>
      <c r="E107" s="119"/>
      <c r="F107" s="119"/>
      <c r="G107" s="119"/>
      <c r="H107" s="119"/>
      <c r="I107" s="119"/>
      <c r="J107" s="120"/>
      <c r="K107" s="121"/>
    </row>
    <row r="108" customFormat="false" ht="12.8" hidden="false" customHeight="false" outlineLevel="0" collapsed="false">
      <c r="B108" s="117" t="n">
        <v>50</v>
      </c>
      <c r="C108" s="118"/>
      <c r="D108" s="119"/>
      <c r="E108" s="119"/>
      <c r="F108" s="119"/>
      <c r="G108" s="119"/>
      <c r="H108" s="119"/>
      <c r="I108" s="119"/>
      <c r="J108" s="120"/>
      <c r="K108" s="121"/>
    </row>
    <row r="109" customFormat="false" ht="12.8" hidden="false" customHeight="false" outlineLevel="0" collapsed="false">
      <c r="B109" s="117" t="n">
        <v>51</v>
      </c>
      <c r="C109" s="118"/>
      <c r="D109" s="119"/>
      <c r="E109" s="119"/>
      <c r="F109" s="119"/>
      <c r="G109" s="119"/>
      <c r="H109" s="119"/>
      <c r="I109" s="119"/>
      <c r="J109" s="120"/>
      <c r="K109" s="121"/>
    </row>
    <row r="110" customFormat="false" ht="12.8" hidden="false" customHeight="false" outlineLevel="0" collapsed="false">
      <c r="B110" s="117" t="n">
        <v>52</v>
      </c>
      <c r="C110" s="118"/>
      <c r="D110" s="119"/>
      <c r="E110" s="119"/>
      <c r="F110" s="119"/>
      <c r="G110" s="119"/>
      <c r="H110" s="119"/>
      <c r="I110" s="119"/>
      <c r="J110" s="120"/>
      <c r="K110" s="121"/>
    </row>
    <row r="111" customFormat="false" ht="12.8" hidden="false" customHeight="false" outlineLevel="0" collapsed="false">
      <c r="B111" s="117" t="n">
        <v>53</v>
      </c>
      <c r="C111" s="118"/>
      <c r="D111" s="119"/>
      <c r="E111" s="119"/>
      <c r="F111" s="119"/>
      <c r="G111" s="119"/>
      <c r="H111" s="119"/>
      <c r="I111" s="119"/>
      <c r="J111" s="120"/>
      <c r="K111" s="121"/>
    </row>
    <row r="112" customFormat="false" ht="12.8" hidden="false" customHeight="false" outlineLevel="0" collapsed="false">
      <c r="B112" s="117" t="n">
        <v>54</v>
      </c>
      <c r="C112" s="118"/>
      <c r="D112" s="119"/>
      <c r="E112" s="119"/>
      <c r="F112" s="119"/>
      <c r="G112" s="119"/>
      <c r="H112" s="119"/>
      <c r="I112" s="119"/>
      <c r="J112" s="120"/>
      <c r="K112" s="121"/>
    </row>
    <row r="113" customFormat="false" ht="12.8" hidden="false" customHeight="false" outlineLevel="0" collapsed="false">
      <c r="B113" s="117" t="n">
        <v>55</v>
      </c>
      <c r="C113" s="118"/>
      <c r="D113" s="119"/>
      <c r="E113" s="119"/>
      <c r="F113" s="119"/>
      <c r="G113" s="119"/>
      <c r="H113" s="119"/>
      <c r="I113" s="119"/>
      <c r="J113" s="120"/>
      <c r="K113" s="121"/>
    </row>
    <row r="114" customFormat="false" ht="12.8" hidden="false" customHeight="false" outlineLevel="0" collapsed="false">
      <c r="B114" s="117" t="n">
        <v>56</v>
      </c>
      <c r="C114" s="118"/>
      <c r="D114" s="119"/>
      <c r="E114" s="119"/>
      <c r="F114" s="119"/>
      <c r="G114" s="119"/>
      <c r="H114" s="119"/>
      <c r="I114" s="119"/>
      <c r="J114" s="120"/>
      <c r="K114" s="121"/>
    </row>
    <row r="115" customFormat="false" ht="12.8" hidden="false" customHeight="false" outlineLevel="0" collapsed="false">
      <c r="B115" s="117" t="n">
        <v>57</v>
      </c>
      <c r="C115" s="118"/>
      <c r="D115" s="119"/>
      <c r="E115" s="119"/>
      <c r="F115" s="119"/>
      <c r="G115" s="119"/>
      <c r="H115" s="119"/>
      <c r="I115" s="119"/>
      <c r="J115" s="120"/>
      <c r="K115" s="121"/>
    </row>
    <row r="116" customFormat="false" ht="12.8" hidden="false" customHeight="false" outlineLevel="0" collapsed="false">
      <c r="B116" s="117" t="n">
        <v>58</v>
      </c>
      <c r="C116" s="118"/>
      <c r="D116" s="119"/>
      <c r="E116" s="119"/>
      <c r="F116" s="119"/>
      <c r="G116" s="119"/>
      <c r="H116" s="119"/>
      <c r="I116" s="119"/>
      <c r="J116" s="120"/>
      <c r="K116" s="121"/>
    </row>
    <row r="117" customFormat="false" ht="12.8" hidden="false" customHeight="false" outlineLevel="0" collapsed="false">
      <c r="B117" s="117" t="n">
        <v>59</v>
      </c>
      <c r="C117" s="118"/>
      <c r="D117" s="119"/>
      <c r="E117" s="119"/>
      <c r="F117" s="119"/>
      <c r="G117" s="119"/>
      <c r="H117" s="119"/>
      <c r="I117" s="119"/>
      <c r="J117" s="120"/>
      <c r="K117" s="121"/>
    </row>
    <row r="118" customFormat="false" ht="12.8" hidden="false" customHeight="false" outlineLevel="0" collapsed="false">
      <c r="B118" s="117" t="n">
        <v>60</v>
      </c>
      <c r="C118" s="118"/>
      <c r="D118" s="119"/>
      <c r="E118" s="119"/>
      <c r="F118" s="119"/>
      <c r="G118" s="119"/>
      <c r="H118" s="119"/>
      <c r="I118" s="119"/>
      <c r="J118" s="120"/>
      <c r="K118" s="121"/>
    </row>
    <row r="119" customFormat="false" ht="12.8" hidden="false" customHeight="false" outlineLevel="0" collapsed="false">
      <c r="B119" s="117" t="n">
        <v>61</v>
      </c>
      <c r="C119" s="118"/>
      <c r="D119" s="119"/>
      <c r="E119" s="119"/>
      <c r="F119" s="119"/>
      <c r="G119" s="119"/>
      <c r="H119" s="119"/>
      <c r="I119" s="119"/>
      <c r="J119" s="120"/>
      <c r="K119" s="121"/>
    </row>
    <row r="120" customFormat="false" ht="12.8" hidden="false" customHeight="false" outlineLevel="0" collapsed="false">
      <c r="B120" s="117" t="n">
        <v>62</v>
      </c>
      <c r="C120" s="118"/>
      <c r="D120" s="119"/>
      <c r="E120" s="119"/>
      <c r="F120" s="119"/>
      <c r="G120" s="119"/>
      <c r="H120" s="119"/>
      <c r="I120" s="119"/>
      <c r="J120" s="120"/>
      <c r="K120" s="121"/>
    </row>
    <row r="121" customFormat="false" ht="12.8" hidden="false" customHeight="false" outlineLevel="0" collapsed="false">
      <c r="B121" s="117" t="n">
        <v>63</v>
      </c>
      <c r="C121" s="118"/>
      <c r="D121" s="119"/>
      <c r="E121" s="119"/>
      <c r="F121" s="119"/>
      <c r="G121" s="119"/>
      <c r="H121" s="119"/>
      <c r="I121" s="119"/>
      <c r="J121" s="120"/>
      <c r="K121" s="121"/>
    </row>
    <row r="122" customFormat="false" ht="12.8" hidden="false" customHeight="false" outlineLevel="0" collapsed="false">
      <c r="B122" s="117" t="n">
        <v>64</v>
      </c>
      <c r="C122" s="118"/>
      <c r="D122" s="119"/>
      <c r="E122" s="119"/>
      <c r="F122" s="119"/>
      <c r="G122" s="119"/>
      <c r="H122" s="119"/>
      <c r="I122" s="119"/>
      <c r="J122" s="120"/>
      <c r="K122" s="121"/>
    </row>
    <row r="123" customFormat="false" ht="12.8" hidden="false" customHeight="false" outlineLevel="0" collapsed="false">
      <c r="B123" s="117" t="n">
        <v>65</v>
      </c>
      <c r="C123" s="118"/>
      <c r="D123" s="119"/>
      <c r="E123" s="119"/>
      <c r="F123" s="119"/>
      <c r="G123" s="119"/>
      <c r="H123" s="119"/>
      <c r="I123" s="119"/>
      <c r="J123" s="120"/>
      <c r="K123" s="121"/>
    </row>
    <row r="124" customFormat="false" ht="12.8" hidden="false" customHeight="false" outlineLevel="0" collapsed="false">
      <c r="B124" s="117" t="n">
        <v>66</v>
      </c>
      <c r="C124" s="118"/>
      <c r="D124" s="119"/>
      <c r="E124" s="119"/>
      <c r="F124" s="119"/>
      <c r="G124" s="119"/>
      <c r="H124" s="119"/>
      <c r="I124" s="119"/>
      <c r="J124" s="120"/>
      <c r="K124" s="121"/>
    </row>
    <row r="125" customFormat="false" ht="12.8" hidden="false" customHeight="false" outlineLevel="0" collapsed="false">
      <c r="B125" s="117" t="n">
        <v>67</v>
      </c>
      <c r="C125" s="118"/>
      <c r="D125" s="119"/>
      <c r="E125" s="119"/>
      <c r="F125" s="119"/>
      <c r="G125" s="119"/>
      <c r="H125" s="119"/>
      <c r="I125" s="119"/>
      <c r="J125" s="120"/>
      <c r="K125" s="121"/>
    </row>
    <row r="126" customFormat="false" ht="12.8" hidden="false" customHeight="false" outlineLevel="0" collapsed="false">
      <c r="B126" s="117" t="s">
        <v>169</v>
      </c>
      <c r="C126" s="122"/>
      <c r="D126" s="123"/>
      <c r="E126" s="123"/>
      <c r="F126" s="123"/>
      <c r="G126" s="123"/>
      <c r="H126" s="123"/>
      <c r="I126" s="123"/>
      <c r="J126" s="124"/>
      <c r="K126" s="125"/>
    </row>
    <row r="127" customFormat="false" ht="12.8" hidden="false" customHeight="false" outlineLevel="0" collapsed="false">
      <c r="B127" s="126" t="s">
        <v>168</v>
      </c>
      <c r="C127" s="127"/>
      <c r="D127" s="128"/>
      <c r="E127" s="128"/>
      <c r="F127" s="128"/>
      <c r="G127" s="128"/>
      <c r="H127" s="128"/>
      <c r="I127" s="128"/>
      <c r="J127" s="129"/>
      <c r="K127" s="130"/>
    </row>
  </sheetData>
  <mergeCells count="37">
    <mergeCell ref="B2:C2"/>
    <mergeCell ref="B6:D7"/>
    <mergeCell ref="E6:N6"/>
    <mergeCell ref="B8:D8"/>
    <mergeCell ref="B9:D9"/>
    <mergeCell ref="B10:D10"/>
    <mergeCell ref="B11:D11"/>
    <mergeCell ref="B12:D12"/>
    <mergeCell ref="B13:D13"/>
    <mergeCell ref="B14:D14"/>
    <mergeCell ref="B19:D20"/>
    <mergeCell ref="E19:I19"/>
    <mergeCell ref="B21:D21"/>
    <mergeCell ref="B22:D22"/>
    <mergeCell ref="B23:D23"/>
    <mergeCell ref="B24:D24"/>
    <mergeCell ref="B25:D25"/>
    <mergeCell ref="B26:D26"/>
    <mergeCell ref="B27:D27"/>
    <mergeCell ref="B32:D33"/>
    <mergeCell ref="E32:H32"/>
    <mergeCell ref="B34:D34"/>
    <mergeCell ref="B35:D35"/>
    <mergeCell ref="B36:D36"/>
    <mergeCell ref="B37:D37"/>
    <mergeCell ref="B38:D38"/>
    <mergeCell ref="B39:D39"/>
    <mergeCell ref="B40:D40"/>
    <mergeCell ref="B45:D46"/>
    <mergeCell ref="E45:I45"/>
    <mergeCell ref="B47:D47"/>
    <mergeCell ref="B48:D48"/>
    <mergeCell ref="B49:D49"/>
    <mergeCell ref="B50:D50"/>
    <mergeCell ref="B51:D51"/>
    <mergeCell ref="B52:D52"/>
    <mergeCell ref="B53:D53"/>
  </mergeCells>
  <dataValidations count="1">
    <dataValidation allowBlank="true" operator="equal" showDropDown="false" showErrorMessage="true" showInputMessage="true" sqref="E2" type="list">
      <formula1>"1,2,3,All"</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6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5078125" defaultRowHeight="12.8" zeroHeight="false" outlineLevelRow="0" outlineLevelCol="0"/>
  <sheetData>
    <row r="1" customFormat="false" ht="12.8" hidden="false" customHeight="false" outlineLevel="0" collapsed="false">
      <c r="A1" s="0" t="s">
        <v>160</v>
      </c>
      <c r="B1" s="0" t="s">
        <v>170</v>
      </c>
      <c r="C1" s="0" t="s">
        <v>171</v>
      </c>
      <c r="D1" s="0" t="s">
        <v>172</v>
      </c>
      <c r="E1" s="0" t="s">
        <v>173</v>
      </c>
      <c r="F1" s="0" t="s">
        <v>174</v>
      </c>
      <c r="G1" s="0" t="s">
        <v>175</v>
      </c>
      <c r="H1" s="0" t="s">
        <v>176</v>
      </c>
      <c r="I1" s="0" t="s">
        <v>159</v>
      </c>
      <c r="J1" s="0" t="s">
        <v>177</v>
      </c>
      <c r="K1" s="0" t="s">
        <v>178</v>
      </c>
      <c r="L1" s="0" t="s">
        <v>179</v>
      </c>
      <c r="M1" s="0" t="s">
        <v>180</v>
      </c>
      <c r="N1" s="0" t="s">
        <v>181</v>
      </c>
      <c r="O1" s="0" t="s">
        <v>182</v>
      </c>
      <c r="P1" s="0" t="s">
        <v>183</v>
      </c>
      <c r="Q1" s="0" t="s">
        <v>184</v>
      </c>
    </row>
    <row r="2" customFormat="false" ht="12.8" hidden="false" customHeight="false" outlineLevel="0" collapsed="false">
      <c r="A2" s="0" t="s">
        <v>169</v>
      </c>
      <c r="B2" s="0" t="s">
        <v>185</v>
      </c>
      <c r="C2" s="0" t="s">
        <v>171</v>
      </c>
      <c r="D2" s="0" t="s">
        <v>172</v>
      </c>
      <c r="E2" s="0" t="s">
        <v>173</v>
      </c>
      <c r="F2" s="0" t="s">
        <v>186</v>
      </c>
      <c r="G2" s="0" t="s">
        <v>187</v>
      </c>
      <c r="H2" s="0" t="s">
        <v>176</v>
      </c>
      <c r="I2" s="0" t="s">
        <v>167</v>
      </c>
      <c r="J2" s="0" t="s">
        <v>188</v>
      </c>
      <c r="K2" s="0" t="s">
        <v>178</v>
      </c>
      <c r="L2" s="0" t="s">
        <v>179</v>
      </c>
      <c r="N2" s="0" t="s">
        <v>189</v>
      </c>
      <c r="O2" s="0" t="s">
        <v>182</v>
      </c>
      <c r="P2" s="0" t="s">
        <v>183</v>
      </c>
    </row>
    <row r="3" customFormat="false" ht="12.8" hidden="false" customHeight="false" outlineLevel="0" collapsed="false">
      <c r="A3" s="0" t="n">
        <v>1</v>
      </c>
      <c r="B3" s="0" t="s">
        <v>190</v>
      </c>
      <c r="C3" s="0" t="s">
        <v>191</v>
      </c>
      <c r="D3" s="0" t="s">
        <v>192</v>
      </c>
      <c r="E3" s="0" t="s">
        <v>151</v>
      </c>
      <c r="F3" s="0" t="s">
        <v>193</v>
      </c>
      <c r="G3" s="131" t="n">
        <v>42795</v>
      </c>
      <c r="H3" s="0" t="s">
        <v>194</v>
      </c>
      <c r="I3" s="0" t="s">
        <v>161</v>
      </c>
      <c r="K3" s="0" t="s">
        <v>195</v>
      </c>
      <c r="L3" s="0" t="s">
        <v>196</v>
      </c>
      <c r="N3" s="0" t="n">
        <v>1</v>
      </c>
      <c r="P3" s="0" t="n">
        <v>0</v>
      </c>
      <c r="Q3" s="0" t="s">
        <v>197</v>
      </c>
    </row>
    <row r="4" customFormat="false" ht="12.8" hidden="false" customHeight="false" outlineLevel="0" collapsed="false">
      <c r="A4" s="0" t="n">
        <v>3</v>
      </c>
      <c r="B4" s="0" t="s">
        <v>198</v>
      </c>
      <c r="C4" s="0" t="s">
        <v>199</v>
      </c>
      <c r="D4" s="0" t="s">
        <v>192</v>
      </c>
      <c r="E4" s="0" t="s">
        <v>151</v>
      </c>
      <c r="F4" s="0" t="s">
        <v>200</v>
      </c>
      <c r="G4" s="131" t="n">
        <v>42797</v>
      </c>
      <c r="H4" s="0" t="s">
        <v>132</v>
      </c>
      <c r="I4" s="0" t="s">
        <v>161</v>
      </c>
      <c r="J4" s="131" t="n">
        <v>42889</v>
      </c>
      <c r="K4" s="0" t="s">
        <v>201</v>
      </c>
      <c r="L4" s="0" t="s">
        <v>202</v>
      </c>
      <c r="N4" s="0" t="n">
        <v>1</v>
      </c>
      <c r="P4" s="0" t="n">
        <v>0</v>
      </c>
      <c r="Q4" s="0" t="s">
        <v>197</v>
      </c>
    </row>
    <row r="5" customFormat="false" ht="12.8" hidden="false" customHeight="false" outlineLevel="0" collapsed="false">
      <c r="A5" s="0" t="n">
        <v>4</v>
      </c>
      <c r="B5" s="0" t="s">
        <v>203</v>
      </c>
      <c r="C5" s="0" t="s">
        <v>204</v>
      </c>
      <c r="D5" s="0" t="s">
        <v>192</v>
      </c>
      <c r="E5" s="0" t="s">
        <v>153</v>
      </c>
      <c r="F5" s="0" t="s">
        <v>193</v>
      </c>
      <c r="G5" s="131" t="n">
        <v>42798</v>
      </c>
      <c r="H5" s="0" t="s">
        <v>129</v>
      </c>
      <c r="I5" s="0" t="s">
        <v>161</v>
      </c>
      <c r="J5" s="131" t="n">
        <v>42889</v>
      </c>
      <c r="K5" s="0" t="s">
        <v>195</v>
      </c>
      <c r="L5" s="0" t="s">
        <v>205</v>
      </c>
      <c r="N5" s="0" t="n">
        <v>1</v>
      </c>
      <c r="P5" s="0" t="n">
        <v>0</v>
      </c>
      <c r="Q5" s="0" t="s">
        <v>206</v>
      </c>
    </row>
    <row r="6" customFormat="false" ht="12.8" hidden="false" customHeight="false" outlineLevel="0" collapsed="false">
      <c r="A6" s="0" t="n">
        <v>5</v>
      </c>
      <c r="B6" s="0" t="s">
        <v>207</v>
      </c>
      <c r="C6" s="0" t="s">
        <v>208</v>
      </c>
      <c r="D6" s="0" t="s">
        <v>192</v>
      </c>
      <c r="E6" s="0" t="s">
        <v>153</v>
      </c>
      <c r="F6" s="0" t="s">
        <v>209</v>
      </c>
      <c r="G6" s="131" t="n">
        <v>42799</v>
      </c>
      <c r="H6" s="0" t="s">
        <v>131</v>
      </c>
      <c r="I6" s="0" t="s">
        <v>161</v>
      </c>
      <c r="J6" s="131" t="n">
        <v>42889</v>
      </c>
      <c r="K6" s="0" t="s">
        <v>210</v>
      </c>
      <c r="L6" s="0" t="s">
        <v>211</v>
      </c>
      <c r="N6" s="0" t="n">
        <v>1</v>
      </c>
      <c r="P6" s="0" t="n">
        <v>0</v>
      </c>
      <c r="Q6" s="0" t="s">
        <v>139</v>
      </c>
    </row>
    <row r="7" customFormat="false" ht="12.8" hidden="false" customHeight="false" outlineLevel="0" collapsed="false">
      <c r="A7" s="0" t="n">
        <v>6</v>
      </c>
      <c r="B7" s="0" t="s">
        <v>212</v>
      </c>
      <c r="C7" s="0" t="s">
        <v>213</v>
      </c>
      <c r="D7" s="0" t="s">
        <v>192</v>
      </c>
      <c r="E7" s="0" t="s">
        <v>153</v>
      </c>
      <c r="F7" s="0" t="s">
        <v>200</v>
      </c>
      <c r="G7" s="131" t="n">
        <v>42795</v>
      </c>
      <c r="H7" s="0" t="s">
        <v>130</v>
      </c>
      <c r="I7" s="0" t="s">
        <v>161</v>
      </c>
      <c r="J7" s="131" t="n">
        <v>42889</v>
      </c>
      <c r="K7" s="0" t="s">
        <v>201</v>
      </c>
      <c r="L7" s="0" t="s">
        <v>214</v>
      </c>
      <c r="N7" s="0" t="n">
        <v>1</v>
      </c>
      <c r="P7" s="0" t="n">
        <v>0</v>
      </c>
      <c r="Q7" s="0" t="s">
        <v>215</v>
      </c>
    </row>
    <row r="8" customFormat="false" ht="12.8" hidden="false" customHeight="false" outlineLevel="0" collapsed="false">
      <c r="A8" s="0" t="n">
        <v>10</v>
      </c>
      <c r="B8" s="0" t="s">
        <v>216</v>
      </c>
      <c r="C8" s="0" t="s">
        <v>217</v>
      </c>
      <c r="D8" s="0" t="s">
        <v>153</v>
      </c>
      <c r="E8" s="0" t="s">
        <v>151</v>
      </c>
      <c r="F8" s="0" t="s">
        <v>193</v>
      </c>
      <c r="G8" s="131" t="n">
        <v>42799</v>
      </c>
      <c r="H8" s="0" t="s">
        <v>133</v>
      </c>
      <c r="I8" s="0" t="s">
        <v>161</v>
      </c>
      <c r="J8" s="131" t="n">
        <v>42889</v>
      </c>
      <c r="K8" s="0" t="s">
        <v>195</v>
      </c>
      <c r="L8" s="0" t="s">
        <v>218</v>
      </c>
      <c r="N8" s="0" t="n">
        <v>1</v>
      </c>
      <c r="P8" s="0" t="n">
        <v>0</v>
      </c>
      <c r="Q8" s="0" t="s">
        <v>215</v>
      </c>
    </row>
    <row r="9" customFormat="false" ht="12.8" hidden="false" customHeight="false" outlineLevel="0" collapsed="false">
      <c r="A9" s="0" t="n">
        <v>11</v>
      </c>
      <c r="B9" s="0" t="s">
        <v>219</v>
      </c>
      <c r="C9" s="0" t="s">
        <v>220</v>
      </c>
      <c r="D9" s="0" t="s">
        <v>152</v>
      </c>
      <c r="E9" s="0" t="s">
        <v>152</v>
      </c>
      <c r="F9" s="0" t="s">
        <v>209</v>
      </c>
      <c r="G9" s="131" t="n">
        <v>42796</v>
      </c>
      <c r="H9" s="0" t="s">
        <v>130</v>
      </c>
      <c r="I9" s="0" t="s">
        <v>161</v>
      </c>
      <c r="J9" s="131" t="n">
        <v>42889</v>
      </c>
      <c r="K9" s="0" t="s">
        <v>210</v>
      </c>
      <c r="L9" s="0" t="s">
        <v>221</v>
      </c>
      <c r="N9" s="0" t="n">
        <v>1</v>
      </c>
      <c r="P9" s="0" t="n">
        <v>0</v>
      </c>
      <c r="Q9" s="0" t="s">
        <v>197</v>
      </c>
    </row>
    <row r="10" customFormat="false" ht="12.8" hidden="false" customHeight="false" outlineLevel="0" collapsed="false">
      <c r="A10" s="0" t="n">
        <v>12</v>
      </c>
      <c r="B10" s="0" t="s">
        <v>222</v>
      </c>
      <c r="C10" s="0" t="s">
        <v>223</v>
      </c>
      <c r="D10" s="0" t="s">
        <v>151</v>
      </c>
      <c r="E10" s="0" t="s">
        <v>152</v>
      </c>
      <c r="F10" s="0" t="s">
        <v>200</v>
      </c>
      <c r="G10" s="131" t="n">
        <v>42797</v>
      </c>
      <c r="H10" s="0" t="s">
        <v>130</v>
      </c>
      <c r="I10" s="0" t="s">
        <v>161</v>
      </c>
      <c r="J10" s="131" t="n">
        <v>42889</v>
      </c>
      <c r="K10" s="0" t="s">
        <v>201</v>
      </c>
      <c r="L10" s="0" t="s">
        <v>224</v>
      </c>
      <c r="N10" s="0" t="n">
        <v>1</v>
      </c>
      <c r="P10" s="0" t="n">
        <v>0</v>
      </c>
      <c r="Q10" s="0" t="s">
        <v>206</v>
      </c>
    </row>
    <row r="11" customFormat="false" ht="12.8" hidden="false" customHeight="false" outlineLevel="0" collapsed="false">
      <c r="A11" s="0" t="n">
        <v>13</v>
      </c>
      <c r="B11" s="0" t="s">
        <v>225</v>
      </c>
      <c r="C11" s="0" t="s">
        <v>226</v>
      </c>
      <c r="D11" s="0" t="s">
        <v>192</v>
      </c>
      <c r="E11" s="0" t="s">
        <v>153</v>
      </c>
      <c r="F11" s="0" t="s">
        <v>193</v>
      </c>
      <c r="G11" s="131" t="n">
        <v>42798</v>
      </c>
      <c r="H11" s="0" t="s">
        <v>133</v>
      </c>
      <c r="I11" s="0" t="s">
        <v>162</v>
      </c>
      <c r="K11" s="0" t="s">
        <v>195</v>
      </c>
      <c r="L11" s="0" t="s">
        <v>227</v>
      </c>
      <c r="N11" s="0" t="n">
        <v>1</v>
      </c>
      <c r="P11" s="0" t="n">
        <v>0</v>
      </c>
      <c r="Q11" s="0" t="s">
        <v>197</v>
      </c>
    </row>
    <row r="12" customFormat="false" ht="12.8" hidden="false" customHeight="false" outlineLevel="0" collapsed="false">
      <c r="A12" s="0" t="n">
        <v>14</v>
      </c>
      <c r="B12" s="0" t="s">
        <v>228</v>
      </c>
      <c r="C12" s="0" t="s">
        <v>229</v>
      </c>
      <c r="D12" s="0" t="s">
        <v>230</v>
      </c>
      <c r="E12" s="0" t="s">
        <v>152</v>
      </c>
      <c r="F12" s="0" t="s">
        <v>209</v>
      </c>
      <c r="G12" s="131" t="n">
        <v>42799</v>
      </c>
      <c r="H12" s="0" t="s">
        <v>130</v>
      </c>
      <c r="I12" s="0" t="s">
        <v>162</v>
      </c>
      <c r="J12" s="131" t="n">
        <v>42889</v>
      </c>
      <c r="K12" s="0" t="s">
        <v>210</v>
      </c>
      <c r="L12" s="0" t="s">
        <v>231</v>
      </c>
      <c r="N12" s="0" t="n">
        <v>1</v>
      </c>
      <c r="P12" s="0" t="n">
        <v>0</v>
      </c>
      <c r="Q12" s="0" t="s">
        <v>139</v>
      </c>
    </row>
    <row r="13" customFormat="false" ht="12.8" hidden="false" customHeight="false" outlineLevel="0" collapsed="false">
      <c r="A13" s="0" t="n">
        <v>15</v>
      </c>
      <c r="B13" s="0" t="s">
        <v>232</v>
      </c>
      <c r="C13" s="0" t="s">
        <v>233</v>
      </c>
      <c r="D13" s="0" t="s">
        <v>153</v>
      </c>
      <c r="E13" s="0" t="s">
        <v>153</v>
      </c>
      <c r="F13" s="0" t="s">
        <v>200</v>
      </c>
      <c r="G13" s="131" t="n">
        <v>42795</v>
      </c>
      <c r="H13" s="0" t="s">
        <v>131</v>
      </c>
      <c r="I13" s="0" t="s">
        <v>162</v>
      </c>
      <c r="J13" s="131" t="n">
        <v>42889</v>
      </c>
      <c r="K13" s="0" t="s">
        <v>201</v>
      </c>
      <c r="L13" s="0" t="s">
        <v>234</v>
      </c>
      <c r="N13" s="0" t="n">
        <v>1</v>
      </c>
      <c r="P13" s="0" t="n">
        <v>0</v>
      </c>
      <c r="Q13" s="0" t="s">
        <v>215</v>
      </c>
    </row>
    <row r="14" customFormat="false" ht="12.8" hidden="false" customHeight="false" outlineLevel="0" collapsed="false">
      <c r="A14" s="0" t="n">
        <v>16</v>
      </c>
      <c r="B14" s="0" t="s">
        <v>235</v>
      </c>
      <c r="C14" s="0" t="s">
        <v>236</v>
      </c>
      <c r="D14" s="0" t="s">
        <v>152</v>
      </c>
      <c r="E14" s="0" t="s">
        <v>151</v>
      </c>
      <c r="F14" s="0" t="s">
        <v>193</v>
      </c>
      <c r="G14" s="131" t="n">
        <v>42796</v>
      </c>
      <c r="H14" s="0" t="s">
        <v>131</v>
      </c>
      <c r="I14" s="0" t="s">
        <v>162</v>
      </c>
      <c r="J14" s="131" t="n">
        <v>42889</v>
      </c>
      <c r="K14" s="0" t="s">
        <v>195</v>
      </c>
      <c r="L14" s="0" t="s">
        <v>237</v>
      </c>
      <c r="N14" s="0" t="n">
        <v>1</v>
      </c>
      <c r="P14" s="0" t="n">
        <v>0</v>
      </c>
      <c r="Q14" s="0" t="s">
        <v>197</v>
      </c>
    </row>
    <row r="15" customFormat="false" ht="12.8" hidden="false" customHeight="false" outlineLevel="0" collapsed="false">
      <c r="A15" s="0" t="n">
        <v>17</v>
      </c>
      <c r="B15" s="0" t="s">
        <v>238</v>
      </c>
      <c r="C15" s="0" t="s">
        <v>239</v>
      </c>
      <c r="D15" s="0" t="s">
        <v>151</v>
      </c>
      <c r="E15" s="0" t="s">
        <v>152</v>
      </c>
      <c r="F15" s="0" t="s">
        <v>209</v>
      </c>
      <c r="G15" s="131" t="n">
        <v>42797</v>
      </c>
      <c r="H15" s="0" t="s">
        <v>131</v>
      </c>
      <c r="I15" s="0" t="s">
        <v>162</v>
      </c>
      <c r="J15" s="131" t="n">
        <v>42889</v>
      </c>
      <c r="K15" s="0" t="s">
        <v>210</v>
      </c>
      <c r="L15" s="0" t="s">
        <v>240</v>
      </c>
      <c r="N15" s="0" t="n">
        <v>1</v>
      </c>
      <c r="P15" s="0" t="n">
        <v>0</v>
      </c>
      <c r="Q15" s="0" t="s">
        <v>206</v>
      </c>
    </row>
    <row r="16" customFormat="false" ht="12.8" hidden="false" customHeight="false" outlineLevel="0" collapsed="false">
      <c r="A16" s="0" t="n">
        <v>18</v>
      </c>
      <c r="B16" s="0" t="s">
        <v>241</v>
      </c>
      <c r="C16" s="0" t="s">
        <v>242</v>
      </c>
      <c r="D16" s="0" t="s">
        <v>192</v>
      </c>
      <c r="E16" s="0" t="s">
        <v>153</v>
      </c>
      <c r="F16" s="0" t="s">
        <v>200</v>
      </c>
      <c r="G16" s="131" t="n">
        <v>42798</v>
      </c>
      <c r="H16" s="0" t="s">
        <v>131</v>
      </c>
      <c r="I16" s="0" t="s">
        <v>162</v>
      </c>
      <c r="J16" s="131" t="n">
        <v>42889</v>
      </c>
      <c r="K16" s="0" t="s">
        <v>201</v>
      </c>
      <c r="L16" s="0" t="s">
        <v>243</v>
      </c>
      <c r="N16" s="0" t="n">
        <v>1</v>
      </c>
      <c r="P16" s="0" t="n">
        <v>0</v>
      </c>
      <c r="Q16" s="0" t="s">
        <v>139</v>
      </c>
    </row>
    <row r="17" customFormat="false" ht="12.8" hidden="false" customHeight="false" outlineLevel="0" collapsed="false">
      <c r="A17" s="0" t="n">
        <v>19</v>
      </c>
      <c r="B17" s="0" t="s">
        <v>244</v>
      </c>
      <c r="C17" s="0" t="s">
        <v>245</v>
      </c>
      <c r="D17" s="0" t="s">
        <v>230</v>
      </c>
      <c r="E17" s="0" t="s">
        <v>152</v>
      </c>
      <c r="F17" s="0" t="s">
        <v>193</v>
      </c>
      <c r="G17" s="131" t="n">
        <v>42799</v>
      </c>
      <c r="H17" s="0" t="s">
        <v>131</v>
      </c>
      <c r="I17" s="0" t="s">
        <v>162</v>
      </c>
      <c r="J17" s="131" t="n">
        <v>42889</v>
      </c>
      <c r="K17" s="0" t="s">
        <v>195</v>
      </c>
      <c r="L17" s="0" t="s">
        <v>246</v>
      </c>
      <c r="N17" s="0" t="n">
        <v>2</v>
      </c>
      <c r="P17" s="0" t="n">
        <v>0</v>
      </c>
      <c r="Q17" s="0" t="s">
        <v>206</v>
      </c>
    </row>
    <row r="18" customFormat="false" ht="12.8" hidden="false" customHeight="false" outlineLevel="0" collapsed="false">
      <c r="A18" s="0" t="n">
        <v>20</v>
      </c>
      <c r="B18" s="0" t="s">
        <v>247</v>
      </c>
      <c r="C18" s="0" t="s">
        <v>248</v>
      </c>
      <c r="D18" s="0" t="s">
        <v>153</v>
      </c>
      <c r="E18" s="0" t="s">
        <v>151</v>
      </c>
      <c r="F18" s="0" t="s">
        <v>209</v>
      </c>
      <c r="G18" s="131" t="n">
        <v>42796</v>
      </c>
      <c r="H18" s="0" t="s">
        <v>131</v>
      </c>
      <c r="I18" s="0" t="s">
        <v>162</v>
      </c>
      <c r="J18" s="131" t="n">
        <v>42889</v>
      </c>
      <c r="K18" s="0" t="s">
        <v>210</v>
      </c>
      <c r="L18" s="0" t="s">
        <v>249</v>
      </c>
      <c r="N18" s="0" t="n">
        <v>2</v>
      </c>
      <c r="P18" s="0" t="n">
        <v>0</v>
      </c>
      <c r="Q18" s="0" t="s">
        <v>215</v>
      </c>
    </row>
    <row r="19" customFormat="false" ht="12.8" hidden="false" customHeight="false" outlineLevel="0" collapsed="false">
      <c r="A19" s="0" t="n">
        <v>21</v>
      </c>
      <c r="B19" s="0" t="s">
        <v>250</v>
      </c>
      <c r="C19" s="0" t="s">
        <v>251</v>
      </c>
      <c r="D19" s="0" t="s">
        <v>152</v>
      </c>
      <c r="E19" s="0" t="s">
        <v>151</v>
      </c>
      <c r="F19" s="0" t="s">
        <v>200</v>
      </c>
      <c r="G19" s="131" t="n">
        <v>42797</v>
      </c>
      <c r="H19" s="0" t="s">
        <v>131</v>
      </c>
      <c r="I19" s="0" t="s">
        <v>162</v>
      </c>
      <c r="J19" s="131" t="n">
        <v>42889</v>
      </c>
      <c r="K19" s="0" t="s">
        <v>201</v>
      </c>
      <c r="L19" s="0" t="s">
        <v>252</v>
      </c>
      <c r="N19" s="0" t="n">
        <v>2</v>
      </c>
      <c r="P19" s="0" t="n">
        <v>0</v>
      </c>
      <c r="Q19" s="0" t="s">
        <v>197</v>
      </c>
    </row>
    <row r="20" customFormat="false" ht="12.8" hidden="false" customHeight="false" outlineLevel="0" collapsed="false">
      <c r="A20" s="0" t="n">
        <v>22</v>
      </c>
      <c r="B20" s="0" t="s">
        <v>253</v>
      </c>
      <c r="C20" s="0" t="s">
        <v>254</v>
      </c>
      <c r="D20" s="0" t="s">
        <v>151</v>
      </c>
      <c r="E20" s="0" t="s">
        <v>151</v>
      </c>
      <c r="F20" s="0" t="s">
        <v>193</v>
      </c>
      <c r="G20" s="131" t="n">
        <v>42798</v>
      </c>
      <c r="H20" s="0" t="s">
        <v>132</v>
      </c>
      <c r="I20" s="0" t="s">
        <v>162</v>
      </c>
      <c r="J20" s="131" t="n">
        <v>42889</v>
      </c>
      <c r="K20" s="0" t="s">
        <v>195</v>
      </c>
      <c r="L20" s="0" t="s">
        <v>255</v>
      </c>
      <c r="N20" s="0" t="n">
        <v>2</v>
      </c>
      <c r="P20" s="0" t="n">
        <v>0</v>
      </c>
      <c r="Q20" s="0" t="s">
        <v>206</v>
      </c>
    </row>
    <row r="21" customFormat="false" ht="12.8" hidden="false" customHeight="false" outlineLevel="0" collapsed="false">
      <c r="A21" s="0" t="n">
        <v>23</v>
      </c>
      <c r="B21" s="0" t="s">
        <v>256</v>
      </c>
      <c r="C21" s="0" t="s">
        <v>257</v>
      </c>
      <c r="D21" s="0" t="s">
        <v>192</v>
      </c>
      <c r="E21" s="0" t="s">
        <v>151</v>
      </c>
      <c r="F21" s="0" t="s">
        <v>209</v>
      </c>
      <c r="G21" s="131" t="n">
        <v>42799</v>
      </c>
      <c r="H21" s="0" t="s">
        <v>132</v>
      </c>
      <c r="I21" s="0" t="s">
        <v>162</v>
      </c>
      <c r="J21" s="131" t="n">
        <v>42889</v>
      </c>
      <c r="K21" s="0" t="s">
        <v>210</v>
      </c>
      <c r="L21" s="0" t="s">
        <v>258</v>
      </c>
      <c r="N21" s="0" t="n">
        <v>2</v>
      </c>
      <c r="P21" s="0" t="n">
        <v>0</v>
      </c>
      <c r="Q21" s="0" t="s">
        <v>139</v>
      </c>
    </row>
    <row r="22" customFormat="false" ht="12.8" hidden="false" customHeight="false" outlineLevel="0" collapsed="false">
      <c r="A22" s="0" t="n">
        <v>24</v>
      </c>
      <c r="B22" s="0" t="s">
        <v>259</v>
      </c>
      <c r="C22" s="0" t="s">
        <v>260</v>
      </c>
      <c r="D22" s="0" t="s">
        <v>230</v>
      </c>
      <c r="E22" s="0" t="s">
        <v>153</v>
      </c>
      <c r="F22" s="0" t="s">
        <v>200</v>
      </c>
      <c r="G22" s="131" t="n">
        <v>42795</v>
      </c>
      <c r="H22" s="0" t="s">
        <v>132</v>
      </c>
      <c r="I22" s="0" t="s">
        <v>163</v>
      </c>
      <c r="J22" s="131" t="n">
        <v>42889</v>
      </c>
      <c r="K22" s="0" t="s">
        <v>201</v>
      </c>
      <c r="L22" s="0" t="s">
        <v>261</v>
      </c>
      <c r="N22" s="0" t="n">
        <v>2</v>
      </c>
      <c r="P22" s="0" t="n">
        <v>0</v>
      </c>
      <c r="Q22" s="0" t="s">
        <v>197</v>
      </c>
    </row>
    <row r="23" customFormat="false" ht="12.8" hidden="false" customHeight="false" outlineLevel="0" collapsed="false">
      <c r="A23" s="0" t="n">
        <v>25</v>
      </c>
      <c r="B23" s="0" t="s">
        <v>262</v>
      </c>
      <c r="C23" s="0" t="s">
        <v>263</v>
      </c>
      <c r="D23" s="0" t="s">
        <v>153</v>
      </c>
      <c r="E23" s="0" t="s">
        <v>153</v>
      </c>
      <c r="F23" s="0" t="s">
        <v>193</v>
      </c>
      <c r="G23" s="131" t="n">
        <v>42796</v>
      </c>
      <c r="H23" s="0" t="s">
        <v>132</v>
      </c>
      <c r="I23" s="0" t="s">
        <v>161</v>
      </c>
      <c r="J23" s="131" t="n">
        <v>42889</v>
      </c>
      <c r="K23" s="0" t="s">
        <v>195</v>
      </c>
      <c r="L23" s="0" t="s">
        <v>264</v>
      </c>
      <c r="N23" s="0" t="n">
        <v>2</v>
      </c>
      <c r="P23" s="0" t="n">
        <v>0</v>
      </c>
      <c r="Q23" s="0" t="s">
        <v>197</v>
      </c>
    </row>
    <row r="24" customFormat="false" ht="12.8" hidden="false" customHeight="false" outlineLevel="0" collapsed="false">
      <c r="A24" s="0" t="n">
        <v>26</v>
      </c>
      <c r="B24" s="0" t="s">
        <v>265</v>
      </c>
      <c r="C24" s="0" t="s">
        <v>266</v>
      </c>
      <c r="D24" s="0" t="s">
        <v>152</v>
      </c>
      <c r="E24" s="0" t="s">
        <v>151</v>
      </c>
      <c r="F24" s="0" t="s">
        <v>209</v>
      </c>
      <c r="G24" s="131" t="n">
        <v>42797</v>
      </c>
      <c r="H24" s="0" t="s">
        <v>132</v>
      </c>
      <c r="I24" s="0" t="s">
        <v>164</v>
      </c>
      <c r="J24" s="131" t="n">
        <v>42889</v>
      </c>
      <c r="K24" s="0" t="s">
        <v>210</v>
      </c>
      <c r="L24" s="0" t="s">
        <v>267</v>
      </c>
      <c r="N24" s="0" t="n">
        <v>2</v>
      </c>
      <c r="P24" s="0" t="n">
        <v>0</v>
      </c>
      <c r="Q24" s="0" t="s">
        <v>197</v>
      </c>
    </row>
    <row r="25" customFormat="false" ht="12.8" hidden="false" customHeight="false" outlineLevel="0" collapsed="false">
      <c r="A25" s="0" t="n">
        <v>27</v>
      </c>
      <c r="B25" s="0" t="s">
        <v>268</v>
      </c>
      <c r="C25" s="0" t="s">
        <v>269</v>
      </c>
      <c r="D25" s="0" t="s">
        <v>151</v>
      </c>
      <c r="E25" s="0" t="s">
        <v>152</v>
      </c>
      <c r="F25" s="0" t="s">
        <v>200</v>
      </c>
      <c r="G25" s="131" t="n">
        <v>42798</v>
      </c>
      <c r="H25" s="0" t="s">
        <v>133</v>
      </c>
      <c r="I25" s="0" t="s">
        <v>164</v>
      </c>
      <c r="K25" s="0" t="s">
        <v>201</v>
      </c>
      <c r="L25" s="0" t="s">
        <v>270</v>
      </c>
      <c r="N25" s="0" t="n">
        <v>2</v>
      </c>
      <c r="P25" s="0" t="n">
        <v>0</v>
      </c>
      <c r="Q25" s="0" t="s">
        <v>197</v>
      </c>
    </row>
    <row r="26" customFormat="false" ht="12.8" hidden="false" customHeight="false" outlineLevel="0" collapsed="false">
      <c r="A26" s="0" t="n">
        <v>28</v>
      </c>
      <c r="B26" s="0" t="s">
        <v>271</v>
      </c>
      <c r="C26" s="0" t="s">
        <v>272</v>
      </c>
      <c r="D26" s="0" t="s">
        <v>192</v>
      </c>
      <c r="E26" s="0" t="s">
        <v>153</v>
      </c>
      <c r="F26" s="0" t="s">
        <v>193</v>
      </c>
      <c r="G26" s="131" t="n">
        <v>42799</v>
      </c>
      <c r="H26" s="0" t="s">
        <v>133</v>
      </c>
      <c r="I26" s="0" t="s">
        <v>164</v>
      </c>
      <c r="K26" s="0" t="s">
        <v>195</v>
      </c>
      <c r="L26" s="0" t="s">
        <v>273</v>
      </c>
      <c r="N26" s="0" t="n">
        <v>2</v>
      </c>
      <c r="P26" s="0" t="n">
        <v>0</v>
      </c>
      <c r="Q26" s="0" t="s">
        <v>139</v>
      </c>
    </row>
    <row r="27" customFormat="false" ht="12.8" hidden="false" customHeight="false" outlineLevel="0" collapsed="false">
      <c r="A27" s="0" t="n">
        <v>29</v>
      </c>
      <c r="B27" s="0" t="s">
        <v>274</v>
      </c>
      <c r="C27" s="0" t="s">
        <v>275</v>
      </c>
      <c r="D27" s="0" t="s">
        <v>230</v>
      </c>
      <c r="E27" s="0" t="s">
        <v>152</v>
      </c>
      <c r="F27" s="0" t="s">
        <v>209</v>
      </c>
      <c r="G27" s="131" t="n">
        <v>42796</v>
      </c>
      <c r="H27" s="0" t="s">
        <v>133</v>
      </c>
      <c r="I27" s="0" t="s">
        <v>164</v>
      </c>
      <c r="K27" s="0" t="s">
        <v>210</v>
      </c>
      <c r="L27" s="0" t="s">
        <v>276</v>
      </c>
      <c r="N27" s="0" t="n">
        <v>2</v>
      </c>
      <c r="P27" s="0" t="n">
        <v>0</v>
      </c>
      <c r="Q27" s="0" t="s">
        <v>197</v>
      </c>
    </row>
    <row r="28" customFormat="false" ht="12.8" hidden="false" customHeight="false" outlineLevel="0" collapsed="false">
      <c r="A28" s="0" t="n">
        <v>30</v>
      </c>
      <c r="B28" s="0" t="s">
        <v>277</v>
      </c>
      <c r="C28" s="0" t="s">
        <v>278</v>
      </c>
      <c r="D28" s="0" t="s">
        <v>153</v>
      </c>
      <c r="E28" s="0" t="s">
        <v>151</v>
      </c>
      <c r="F28" s="0" t="s">
        <v>200</v>
      </c>
      <c r="G28" s="131" t="n">
        <v>42797</v>
      </c>
      <c r="H28" s="0" t="s">
        <v>133</v>
      </c>
      <c r="I28" s="0" t="s">
        <v>164</v>
      </c>
      <c r="K28" s="0" t="s">
        <v>201</v>
      </c>
      <c r="L28" s="0" t="s">
        <v>279</v>
      </c>
      <c r="N28" s="0" t="n">
        <v>2</v>
      </c>
      <c r="P28" s="0" t="n">
        <v>0</v>
      </c>
      <c r="Q28" s="0" t="s">
        <v>215</v>
      </c>
    </row>
    <row r="29" customFormat="false" ht="12.8" hidden="false" customHeight="false" outlineLevel="0" collapsed="false">
      <c r="A29" s="0" t="n">
        <v>31</v>
      </c>
      <c r="B29" s="0" t="s">
        <v>280</v>
      </c>
      <c r="C29" s="0" t="s">
        <v>281</v>
      </c>
      <c r="D29" s="0" t="s">
        <v>152</v>
      </c>
      <c r="E29" s="0" t="s">
        <v>151</v>
      </c>
      <c r="F29" s="0" t="s">
        <v>193</v>
      </c>
      <c r="G29" s="131" t="n">
        <v>42798</v>
      </c>
      <c r="H29" s="0" t="s">
        <v>135</v>
      </c>
      <c r="I29" s="0" t="s">
        <v>164</v>
      </c>
      <c r="J29" s="131" t="n">
        <v>42889</v>
      </c>
      <c r="K29" s="0" t="s">
        <v>195</v>
      </c>
      <c r="L29" s="0" t="s">
        <v>282</v>
      </c>
      <c r="N29" s="0" t="n">
        <v>2</v>
      </c>
      <c r="P29" s="0" t="n">
        <v>0</v>
      </c>
      <c r="Q29" s="0" t="s">
        <v>197</v>
      </c>
    </row>
    <row r="30" customFormat="false" ht="12.8" hidden="false" customHeight="false" outlineLevel="0" collapsed="false">
      <c r="A30" s="0" t="n">
        <v>32</v>
      </c>
      <c r="B30" s="0" t="s">
        <v>283</v>
      </c>
      <c r="C30" s="0" t="s">
        <v>284</v>
      </c>
      <c r="D30" s="0" t="s">
        <v>151</v>
      </c>
      <c r="E30" s="0" t="s">
        <v>151</v>
      </c>
      <c r="F30" s="0" t="s">
        <v>209</v>
      </c>
      <c r="G30" s="131" t="n">
        <v>42799</v>
      </c>
      <c r="H30" s="0" t="s">
        <v>135</v>
      </c>
      <c r="I30" s="0" t="s">
        <v>164</v>
      </c>
      <c r="J30" s="131" t="n">
        <v>42889</v>
      </c>
      <c r="K30" s="0" t="s">
        <v>210</v>
      </c>
      <c r="L30" s="0" t="s">
        <v>285</v>
      </c>
      <c r="N30" s="0" t="n">
        <v>2</v>
      </c>
      <c r="P30" s="0" t="n">
        <v>0</v>
      </c>
      <c r="Q30" s="0" t="s">
        <v>206</v>
      </c>
    </row>
    <row r="31" customFormat="false" ht="12.8" hidden="false" customHeight="false" outlineLevel="0" collapsed="false">
      <c r="A31" s="0" t="n">
        <v>33</v>
      </c>
      <c r="B31" s="0" t="s">
        <v>286</v>
      </c>
      <c r="C31" s="0" t="s">
        <v>287</v>
      </c>
      <c r="D31" s="0" t="s">
        <v>192</v>
      </c>
      <c r="E31" s="0" t="s">
        <v>151</v>
      </c>
      <c r="F31" s="0" t="s">
        <v>200</v>
      </c>
      <c r="G31" s="131" t="n">
        <v>42795</v>
      </c>
      <c r="H31" s="0" t="s">
        <v>135</v>
      </c>
      <c r="I31" s="0" t="s">
        <v>164</v>
      </c>
      <c r="J31" s="131" t="n">
        <v>42889</v>
      </c>
      <c r="K31" s="0" t="s">
        <v>201</v>
      </c>
      <c r="L31" s="0" t="s">
        <v>288</v>
      </c>
      <c r="N31" s="0" t="n">
        <v>2</v>
      </c>
      <c r="P31" s="0" t="n">
        <v>0</v>
      </c>
      <c r="Q31" s="0" t="s">
        <v>139</v>
      </c>
    </row>
    <row r="32" customFormat="false" ht="12.8" hidden="false" customHeight="false" outlineLevel="0" collapsed="false">
      <c r="A32" s="0" t="n">
        <v>34</v>
      </c>
      <c r="B32" s="0" t="s">
        <v>289</v>
      </c>
      <c r="C32" s="0" t="s">
        <v>290</v>
      </c>
      <c r="D32" s="0" t="s">
        <v>230</v>
      </c>
      <c r="E32" s="0" t="s">
        <v>153</v>
      </c>
      <c r="F32" s="0" t="s">
        <v>193</v>
      </c>
      <c r="G32" s="131" t="n">
        <v>42796</v>
      </c>
      <c r="H32" s="0" t="s">
        <v>135</v>
      </c>
      <c r="I32" s="0" t="s">
        <v>165</v>
      </c>
      <c r="J32" s="131" t="n">
        <v>42889</v>
      </c>
      <c r="K32" s="0" t="s">
        <v>195</v>
      </c>
      <c r="L32" s="0" t="s">
        <v>291</v>
      </c>
      <c r="N32" s="0" t="n">
        <v>2</v>
      </c>
      <c r="P32" s="0" t="n">
        <v>0</v>
      </c>
      <c r="Q32" s="0" t="s">
        <v>206</v>
      </c>
    </row>
    <row r="33" customFormat="false" ht="12.8" hidden="false" customHeight="false" outlineLevel="0" collapsed="false">
      <c r="A33" s="0" t="n">
        <v>35</v>
      </c>
      <c r="B33" s="0" t="s">
        <v>292</v>
      </c>
      <c r="C33" s="0" t="s">
        <v>293</v>
      </c>
      <c r="D33" s="0" t="s">
        <v>153</v>
      </c>
      <c r="E33" s="0" t="s">
        <v>153</v>
      </c>
      <c r="F33" s="0" t="s">
        <v>209</v>
      </c>
      <c r="G33" s="131" t="n">
        <v>42797</v>
      </c>
      <c r="H33" s="0" t="s">
        <v>135</v>
      </c>
      <c r="I33" s="0" t="s">
        <v>162</v>
      </c>
      <c r="J33" s="131" t="n">
        <v>42889</v>
      </c>
      <c r="K33" s="0" t="s">
        <v>210</v>
      </c>
      <c r="L33" s="0" t="s">
        <v>294</v>
      </c>
      <c r="N33" s="0" t="n">
        <v>2</v>
      </c>
      <c r="P33" s="0" t="n">
        <v>0</v>
      </c>
      <c r="Q33" s="0" t="s">
        <v>206</v>
      </c>
    </row>
    <row r="34" customFormat="false" ht="12.8" hidden="false" customHeight="false" outlineLevel="0" collapsed="false">
      <c r="A34" s="0" t="n">
        <v>36</v>
      </c>
      <c r="B34" s="0" t="s">
        <v>295</v>
      </c>
      <c r="C34" s="0" t="s">
        <v>296</v>
      </c>
      <c r="D34" s="0" t="s">
        <v>152</v>
      </c>
      <c r="E34" s="0" t="s">
        <v>151</v>
      </c>
      <c r="F34" s="0" t="s">
        <v>200</v>
      </c>
      <c r="G34" s="131" t="n">
        <v>42798</v>
      </c>
      <c r="H34" s="0" t="s">
        <v>135</v>
      </c>
      <c r="I34" s="0" t="s">
        <v>163</v>
      </c>
      <c r="J34" s="131" t="n">
        <v>42889</v>
      </c>
      <c r="K34" s="0" t="s">
        <v>201</v>
      </c>
      <c r="L34" s="0" t="s">
        <v>297</v>
      </c>
      <c r="N34" s="0" t="n">
        <v>2</v>
      </c>
      <c r="P34" s="0" t="n">
        <v>0</v>
      </c>
      <c r="Q34" s="0" t="s">
        <v>197</v>
      </c>
    </row>
    <row r="35" customFormat="false" ht="12.8" hidden="false" customHeight="false" outlineLevel="0" collapsed="false">
      <c r="A35" s="0" t="n">
        <v>37</v>
      </c>
      <c r="B35" s="0" t="s">
        <v>298</v>
      </c>
      <c r="C35" s="0" t="s">
        <v>299</v>
      </c>
      <c r="D35" s="0" t="s">
        <v>151</v>
      </c>
      <c r="E35" s="0" t="s">
        <v>152</v>
      </c>
      <c r="F35" s="0" t="s">
        <v>193</v>
      </c>
      <c r="G35" s="131" t="n">
        <v>42799</v>
      </c>
      <c r="H35" s="0" t="s">
        <v>135</v>
      </c>
      <c r="I35" s="0" t="s">
        <v>161</v>
      </c>
      <c r="J35" s="131" t="n">
        <v>42889</v>
      </c>
      <c r="K35" s="0" t="s">
        <v>195</v>
      </c>
      <c r="L35" s="0" t="s">
        <v>300</v>
      </c>
      <c r="N35" s="0" t="n">
        <v>3</v>
      </c>
      <c r="P35" s="0" t="n">
        <v>0</v>
      </c>
      <c r="Q35" s="0" t="s">
        <v>206</v>
      </c>
    </row>
    <row r="36" customFormat="false" ht="12.8" hidden="false" customHeight="false" outlineLevel="0" collapsed="false">
      <c r="A36" s="0" t="n">
        <v>38</v>
      </c>
      <c r="B36" s="0" t="s">
        <v>301</v>
      </c>
      <c r="C36" s="0" t="s">
        <v>302</v>
      </c>
      <c r="D36" s="0" t="s">
        <v>192</v>
      </c>
      <c r="E36" s="0" t="s">
        <v>153</v>
      </c>
      <c r="F36" s="0" t="s">
        <v>209</v>
      </c>
      <c r="G36" s="131" t="n">
        <v>42796</v>
      </c>
      <c r="H36" s="0" t="s">
        <v>135</v>
      </c>
      <c r="I36" s="0" t="s">
        <v>164</v>
      </c>
      <c r="J36" s="131" t="n">
        <v>42889</v>
      </c>
      <c r="K36" s="0" t="s">
        <v>210</v>
      </c>
      <c r="L36" s="0" t="s">
        <v>303</v>
      </c>
      <c r="N36" s="0" t="n">
        <v>3</v>
      </c>
      <c r="P36" s="0" t="n">
        <v>0</v>
      </c>
      <c r="Q36" s="0" t="s">
        <v>206</v>
      </c>
    </row>
    <row r="37" customFormat="false" ht="12.8" hidden="false" customHeight="false" outlineLevel="0" collapsed="false">
      <c r="A37" s="0" t="n">
        <v>39</v>
      </c>
      <c r="B37" s="0" t="s">
        <v>304</v>
      </c>
      <c r="C37" s="0" t="s">
        <v>305</v>
      </c>
      <c r="D37" s="0" t="s">
        <v>230</v>
      </c>
      <c r="E37" s="0" t="s">
        <v>152</v>
      </c>
      <c r="F37" s="0" t="s">
        <v>200</v>
      </c>
      <c r="G37" s="131" t="n">
        <v>42797</v>
      </c>
      <c r="H37" s="0" t="s">
        <v>134</v>
      </c>
      <c r="I37" s="0" t="s">
        <v>166</v>
      </c>
      <c r="K37" s="0" t="s">
        <v>201</v>
      </c>
      <c r="L37" s="0" t="s">
        <v>306</v>
      </c>
      <c r="N37" s="0" t="n">
        <v>3</v>
      </c>
      <c r="P37" s="0" t="n">
        <v>76</v>
      </c>
      <c r="Q37" s="0" t="s">
        <v>197</v>
      </c>
    </row>
    <row r="38" customFormat="false" ht="12.8" hidden="false" customHeight="false" outlineLevel="0" collapsed="false">
      <c r="A38" s="0" t="n">
        <v>40</v>
      </c>
      <c r="B38" s="0" t="s">
        <v>307</v>
      </c>
      <c r="C38" s="0" t="s">
        <v>308</v>
      </c>
      <c r="D38" s="0" t="s">
        <v>153</v>
      </c>
      <c r="E38" s="0" t="s">
        <v>151</v>
      </c>
      <c r="F38" s="0" t="s">
        <v>193</v>
      </c>
      <c r="G38" s="131" t="n">
        <v>42798</v>
      </c>
      <c r="H38" s="0" t="s">
        <v>134</v>
      </c>
      <c r="I38" s="0" t="s">
        <v>166</v>
      </c>
      <c r="K38" s="0" t="s">
        <v>195</v>
      </c>
      <c r="L38" s="0" t="s">
        <v>309</v>
      </c>
      <c r="N38" s="0" t="n">
        <v>3</v>
      </c>
      <c r="P38" s="0" t="n">
        <v>75</v>
      </c>
      <c r="Q38" s="0" t="s">
        <v>206</v>
      </c>
    </row>
    <row r="39" customFormat="false" ht="12.8" hidden="false" customHeight="false" outlineLevel="0" collapsed="false">
      <c r="A39" s="0" t="n">
        <v>41</v>
      </c>
      <c r="B39" s="0" t="s">
        <v>310</v>
      </c>
      <c r="C39" s="0" t="s">
        <v>311</v>
      </c>
      <c r="D39" s="0" t="s">
        <v>152</v>
      </c>
      <c r="E39" s="0" t="s">
        <v>151</v>
      </c>
      <c r="F39" s="0" t="s">
        <v>209</v>
      </c>
      <c r="G39" s="131" t="n">
        <v>42799</v>
      </c>
      <c r="H39" s="0" t="s">
        <v>134</v>
      </c>
      <c r="I39" s="0" t="s">
        <v>166</v>
      </c>
      <c r="K39" s="0" t="s">
        <v>210</v>
      </c>
      <c r="L39" s="0" t="s">
        <v>312</v>
      </c>
      <c r="N39" s="0" t="n">
        <v>3</v>
      </c>
      <c r="P39" s="0" t="n">
        <v>74</v>
      </c>
      <c r="Q39" s="0" t="s">
        <v>197</v>
      </c>
    </row>
    <row r="40" customFormat="false" ht="12.8" hidden="false" customHeight="false" outlineLevel="0" collapsed="false">
      <c r="A40" s="0" t="n">
        <v>42</v>
      </c>
      <c r="B40" s="0" t="s">
        <v>313</v>
      </c>
      <c r="C40" s="0" t="s">
        <v>314</v>
      </c>
      <c r="D40" s="0" t="s">
        <v>151</v>
      </c>
      <c r="E40" s="0" t="s">
        <v>151</v>
      </c>
      <c r="F40" s="0" t="s">
        <v>200</v>
      </c>
      <c r="G40" s="131" t="n">
        <v>42795</v>
      </c>
      <c r="H40" s="0" t="s">
        <v>134</v>
      </c>
      <c r="I40" s="0" t="s">
        <v>166</v>
      </c>
      <c r="K40" s="0" t="s">
        <v>201</v>
      </c>
      <c r="L40" s="0" t="s">
        <v>315</v>
      </c>
      <c r="N40" s="0" t="n">
        <v>3</v>
      </c>
      <c r="P40" s="0" t="n">
        <v>78</v>
      </c>
      <c r="Q40" s="0" t="s">
        <v>206</v>
      </c>
    </row>
    <row r="41" customFormat="false" ht="12.8" hidden="false" customHeight="false" outlineLevel="0" collapsed="false">
      <c r="A41" s="0" t="n">
        <v>43</v>
      </c>
      <c r="B41" s="0" t="s">
        <v>316</v>
      </c>
      <c r="C41" s="0" t="s">
        <v>317</v>
      </c>
      <c r="D41" s="0" t="s">
        <v>192</v>
      </c>
      <c r="E41" s="0" t="s">
        <v>151</v>
      </c>
      <c r="F41" s="0" t="s">
        <v>193</v>
      </c>
      <c r="G41" s="131" t="n">
        <v>42796</v>
      </c>
      <c r="H41" s="0" t="s">
        <v>134</v>
      </c>
      <c r="I41" s="0" t="s">
        <v>166</v>
      </c>
      <c r="K41" s="0" t="s">
        <v>195</v>
      </c>
      <c r="L41" s="0" t="s">
        <v>318</v>
      </c>
      <c r="N41" s="0" t="n">
        <v>3</v>
      </c>
      <c r="P41" s="0" t="n">
        <v>77</v>
      </c>
      <c r="Q41" s="0" t="s">
        <v>139</v>
      </c>
    </row>
    <row r="42" customFormat="false" ht="12.8" hidden="false" customHeight="false" outlineLevel="0" collapsed="false">
      <c r="A42" s="0" t="n">
        <v>44</v>
      </c>
      <c r="B42" s="0" t="s">
        <v>319</v>
      </c>
      <c r="C42" s="0" t="s">
        <v>320</v>
      </c>
      <c r="D42" s="0" t="s">
        <v>230</v>
      </c>
      <c r="E42" s="0" t="s">
        <v>153</v>
      </c>
      <c r="F42" s="0" t="s">
        <v>209</v>
      </c>
      <c r="G42" s="131" t="n">
        <v>42797</v>
      </c>
      <c r="H42" s="0" t="s">
        <v>134</v>
      </c>
      <c r="I42" s="0" t="s">
        <v>166</v>
      </c>
      <c r="K42" s="0" t="s">
        <v>210</v>
      </c>
      <c r="L42" s="0" t="s">
        <v>321</v>
      </c>
      <c r="N42" s="0" t="n">
        <v>3</v>
      </c>
      <c r="P42" s="0" t="n">
        <v>76</v>
      </c>
      <c r="Q42" s="0" t="s">
        <v>322</v>
      </c>
    </row>
    <row r="43" customFormat="false" ht="12.8" hidden="false" customHeight="false" outlineLevel="0" collapsed="false">
      <c r="A43" s="0" t="n">
        <v>45</v>
      </c>
      <c r="B43" s="0" t="s">
        <v>323</v>
      </c>
      <c r="C43" s="0" t="s">
        <v>324</v>
      </c>
      <c r="D43" s="0" t="s">
        <v>153</v>
      </c>
      <c r="E43" s="0" t="s">
        <v>153</v>
      </c>
      <c r="F43" s="0" t="s">
        <v>200</v>
      </c>
      <c r="G43" s="131" t="n">
        <v>42798</v>
      </c>
      <c r="H43" s="0" t="s">
        <v>136</v>
      </c>
      <c r="I43" s="0" t="s">
        <v>166</v>
      </c>
      <c r="K43" s="0" t="s">
        <v>201</v>
      </c>
      <c r="L43" s="0" t="s">
        <v>325</v>
      </c>
      <c r="N43" s="0" t="n">
        <v>3</v>
      </c>
      <c r="P43" s="0" t="n">
        <v>0</v>
      </c>
      <c r="Q43" s="0" t="s">
        <v>215</v>
      </c>
    </row>
    <row r="44" customFormat="false" ht="12.8" hidden="false" customHeight="false" outlineLevel="0" collapsed="false">
      <c r="A44" s="0" t="n">
        <v>46</v>
      </c>
      <c r="B44" s="0" t="s">
        <v>326</v>
      </c>
      <c r="C44" s="0" t="s">
        <v>327</v>
      </c>
      <c r="D44" s="0" t="s">
        <v>152</v>
      </c>
      <c r="E44" s="0" t="s">
        <v>151</v>
      </c>
      <c r="F44" s="0" t="s">
        <v>193</v>
      </c>
      <c r="G44" s="131" t="n">
        <v>42799</v>
      </c>
      <c r="H44" s="0" t="s">
        <v>136</v>
      </c>
      <c r="I44" s="0" t="s">
        <v>166</v>
      </c>
      <c r="K44" s="0" t="s">
        <v>195</v>
      </c>
      <c r="L44" s="0" t="s">
        <v>328</v>
      </c>
      <c r="N44" s="0" t="n">
        <v>3</v>
      </c>
      <c r="P44" s="0" t="n">
        <v>0</v>
      </c>
      <c r="Q44" s="0" t="s">
        <v>197</v>
      </c>
    </row>
    <row r="45" customFormat="false" ht="12.8" hidden="false" customHeight="false" outlineLevel="0" collapsed="false">
      <c r="A45" s="0" t="n">
        <v>47</v>
      </c>
      <c r="B45" s="0" t="s">
        <v>329</v>
      </c>
      <c r="C45" s="0" t="s">
        <v>330</v>
      </c>
      <c r="D45" s="0" t="s">
        <v>151</v>
      </c>
      <c r="E45" s="0" t="s">
        <v>152</v>
      </c>
      <c r="F45" s="0" t="s">
        <v>209</v>
      </c>
      <c r="G45" s="131" t="n">
        <v>42796</v>
      </c>
      <c r="H45" s="0" t="s">
        <v>136</v>
      </c>
      <c r="I45" s="0" t="s">
        <v>162</v>
      </c>
      <c r="K45" s="0" t="s">
        <v>210</v>
      </c>
      <c r="L45" s="0" t="s">
        <v>331</v>
      </c>
      <c r="N45" s="0" t="n">
        <v>3</v>
      </c>
      <c r="P45" s="0" t="n">
        <v>0</v>
      </c>
      <c r="Q45" s="0" t="s">
        <v>206</v>
      </c>
    </row>
    <row r="46" customFormat="false" ht="12.8" hidden="false" customHeight="false" outlineLevel="0" collapsed="false">
      <c r="A46" s="0" t="n">
        <v>48</v>
      </c>
      <c r="B46" s="0" t="s">
        <v>332</v>
      </c>
      <c r="C46" s="0" t="s">
        <v>333</v>
      </c>
      <c r="D46" s="0" t="s">
        <v>192</v>
      </c>
      <c r="E46" s="0" t="s">
        <v>153</v>
      </c>
      <c r="F46" s="0" t="s">
        <v>200</v>
      </c>
      <c r="G46" s="131" t="n">
        <v>42797</v>
      </c>
      <c r="H46" s="0" t="s">
        <v>136</v>
      </c>
      <c r="I46" s="0" t="s">
        <v>163</v>
      </c>
      <c r="K46" s="0" t="s">
        <v>201</v>
      </c>
      <c r="L46" s="0" t="s">
        <v>334</v>
      </c>
      <c r="N46" s="0" t="n">
        <v>3</v>
      </c>
      <c r="P46" s="0" t="n">
        <v>0</v>
      </c>
      <c r="Q46" s="0" t="s">
        <v>139</v>
      </c>
    </row>
    <row r="47" customFormat="false" ht="12.8" hidden="false" customHeight="false" outlineLevel="0" collapsed="false">
      <c r="A47" s="0" t="n">
        <v>49</v>
      </c>
      <c r="B47" s="0" t="s">
        <v>335</v>
      </c>
      <c r="C47" s="0" t="s">
        <v>336</v>
      </c>
      <c r="D47" s="0" t="s">
        <v>230</v>
      </c>
      <c r="E47" s="0" t="s">
        <v>152</v>
      </c>
      <c r="F47" s="0" t="s">
        <v>193</v>
      </c>
      <c r="G47" s="131" t="n">
        <v>42798</v>
      </c>
      <c r="H47" s="0" t="s">
        <v>132</v>
      </c>
      <c r="I47" s="0" t="s">
        <v>161</v>
      </c>
      <c r="J47" s="131" t="n">
        <v>42889</v>
      </c>
      <c r="K47" s="0" t="s">
        <v>195</v>
      </c>
      <c r="L47" s="0" t="s">
        <v>337</v>
      </c>
      <c r="N47" s="0" t="n">
        <v>3</v>
      </c>
      <c r="P47" s="0" t="n">
        <v>0</v>
      </c>
      <c r="Q47" s="0" t="s">
        <v>206</v>
      </c>
    </row>
    <row r="48" customFormat="false" ht="12.8" hidden="false" customHeight="false" outlineLevel="0" collapsed="false">
      <c r="A48" s="0" t="n">
        <v>50</v>
      </c>
      <c r="B48" s="0" t="s">
        <v>338</v>
      </c>
      <c r="C48" s="0" t="s">
        <v>339</v>
      </c>
      <c r="D48" s="0" t="s">
        <v>153</v>
      </c>
      <c r="E48" s="0" t="s">
        <v>151</v>
      </c>
      <c r="F48" s="0" t="s">
        <v>209</v>
      </c>
      <c r="G48" s="131" t="n">
        <v>42799</v>
      </c>
      <c r="H48" s="0" t="s">
        <v>134</v>
      </c>
      <c r="I48" s="0" t="s">
        <v>164</v>
      </c>
      <c r="K48" s="0" t="s">
        <v>210</v>
      </c>
      <c r="L48" s="0" t="s">
        <v>340</v>
      </c>
      <c r="N48" s="0" t="n">
        <v>3</v>
      </c>
      <c r="P48" s="0" t="n">
        <v>74</v>
      </c>
      <c r="Q48" s="0" t="s">
        <v>215</v>
      </c>
    </row>
    <row r="49" customFormat="false" ht="12.8" hidden="false" customHeight="false" outlineLevel="0" collapsed="false">
      <c r="A49" s="0" t="n">
        <v>51</v>
      </c>
      <c r="B49" s="0" t="s">
        <v>341</v>
      </c>
      <c r="C49" s="0" t="s">
        <v>342</v>
      </c>
      <c r="D49" s="0" t="s">
        <v>152</v>
      </c>
      <c r="E49" s="0" t="s">
        <v>151</v>
      </c>
      <c r="F49" s="0" t="s">
        <v>200</v>
      </c>
      <c r="G49" s="131" t="n">
        <v>42795</v>
      </c>
      <c r="H49" s="0" t="s">
        <v>134</v>
      </c>
      <c r="I49" s="0" t="s">
        <v>166</v>
      </c>
      <c r="K49" s="0" t="s">
        <v>201</v>
      </c>
      <c r="L49" s="0" t="s">
        <v>343</v>
      </c>
      <c r="N49" s="0" t="n">
        <v>3</v>
      </c>
      <c r="P49" s="0" t="n">
        <v>78</v>
      </c>
      <c r="Q49" s="0" t="s">
        <v>197</v>
      </c>
    </row>
    <row r="50" customFormat="false" ht="12.8" hidden="false" customHeight="false" outlineLevel="0" collapsed="false">
      <c r="A50" s="0" t="n">
        <v>52</v>
      </c>
      <c r="B50" s="0" t="s">
        <v>344</v>
      </c>
      <c r="C50" s="0" t="s">
        <v>345</v>
      </c>
      <c r="D50" s="0" t="s">
        <v>151</v>
      </c>
      <c r="E50" s="0" t="s">
        <v>151</v>
      </c>
      <c r="F50" s="0" t="s">
        <v>193</v>
      </c>
      <c r="G50" s="131" t="n">
        <v>42796</v>
      </c>
      <c r="H50" s="0" t="s">
        <v>134</v>
      </c>
      <c r="I50" s="0" t="s">
        <v>165</v>
      </c>
      <c r="K50" s="0" t="s">
        <v>195</v>
      </c>
      <c r="L50" s="0" t="s">
        <v>346</v>
      </c>
      <c r="N50" s="0" t="n">
        <v>3</v>
      </c>
      <c r="P50" s="0" t="n">
        <v>77</v>
      </c>
      <c r="Q50" s="0" t="s">
        <v>206</v>
      </c>
    </row>
    <row r="51" customFormat="false" ht="12.8" hidden="false" customHeight="false" outlineLevel="0" collapsed="false">
      <c r="A51" s="0" t="n">
        <v>53</v>
      </c>
      <c r="B51" s="0" t="s">
        <v>347</v>
      </c>
      <c r="C51" s="0" t="s">
        <v>348</v>
      </c>
      <c r="D51" s="0" t="s">
        <v>192</v>
      </c>
      <c r="E51" s="0" t="s">
        <v>151</v>
      </c>
      <c r="F51" s="0" t="s">
        <v>209</v>
      </c>
      <c r="G51" s="131" t="n">
        <v>42797</v>
      </c>
      <c r="H51" s="0" t="s">
        <v>131</v>
      </c>
      <c r="I51" s="0" t="s">
        <v>162</v>
      </c>
      <c r="J51" s="131" t="n">
        <v>42889</v>
      </c>
      <c r="K51" s="0" t="s">
        <v>210</v>
      </c>
      <c r="L51" s="0" t="s">
        <v>349</v>
      </c>
      <c r="N51" s="0" t="n">
        <v>3</v>
      </c>
      <c r="P51" s="0" t="n">
        <v>0</v>
      </c>
      <c r="Q51" s="0" t="s">
        <v>139</v>
      </c>
    </row>
    <row r="52" customFormat="false" ht="12.8" hidden="false" customHeight="false" outlineLevel="0" collapsed="false">
      <c r="A52" s="0" t="n">
        <v>54</v>
      </c>
      <c r="B52" s="0" t="s">
        <v>350</v>
      </c>
      <c r="C52" s="0" t="s">
        <v>351</v>
      </c>
      <c r="D52" s="0" t="s">
        <v>230</v>
      </c>
      <c r="E52" s="0" t="s">
        <v>151</v>
      </c>
      <c r="F52" s="0" t="s">
        <v>200</v>
      </c>
      <c r="G52" s="131" t="n">
        <v>42798</v>
      </c>
      <c r="H52" s="0" t="s">
        <v>134</v>
      </c>
      <c r="I52" s="0" t="s">
        <v>163</v>
      </c>
      <c r="K52" s="0" t="s">
        <v>201</v>
      </c>
      <c r="L52" s="0" t="s">
        <v>352</v>
      </c>
      <c r="N52" s="0" t="n">
        <v>3</v>
      </c>
      <c r="P52" s="0" t="n">
        <v>75</v>
      </c>
      <c r="Q52" s="0" t="s">
        <v>206</v>
      </c>
    </row>
    <row r="53" customFormat="false" ht="12.8" hidden="false" customHeight="false" outlineLevel="0" collapsed="false">
      <c r="A53" s="0" t="n">
        <v>55</v>
      </c>
      <c r="P53" s="0" t="n">
        <v>0</v>
      </c>
    </row>
    <row r="54" customFormat="false" ht="12.8" hidden="false" customHeight="false" outlineLevel="0" collapsed="false">
      <c r="A54" s="0" t="n">
        <v>56</v>
      </c>
      <c r="P54" s="0" t="n">
        <v>0</v>
      </c>
    </row>
    <row r="55" customFormat="false" ht="12.8" hidden="false" customHeight="false" outlineLevel="0" collapsed="false">
      <c r="A55" s="0" t="n">
        <v>57</v>
      </c>
      <c r="P55" s="0" t="n">
        <v>0</v>
      </c>
    </row>
    <row r="56" customFormat="false" ht="12.8" hidden="false" customHeight="false" outlineLevel="0" collapsed="false">
      <c r="A56" s="0" t="n">
        <v>58</v>
      </c>
      <c r="P56" s="0" t="n">
        <v>0</v>
      </c>
    </row>
    <row r="57" customFormat="false" ht="12.8" hidden="false" customHeight="false" outlineLevel="0" collapsed="false">
      <c r="A57" s="0" t="n">
        <v>59</v>
      </c>
      <c r="P57" s="0" t="n">
        <v>0</v>
      </c>
    </row>
    <row r="58" customFormat="false" ht="12.8" hidden="false" customHeight="false" outlineLevel="0" collapsed="false">
      <c r="A58" s="0" t="n">
        <v>60</v>
      </c>
      <c r="P58" s="0" t="n">
        <v>0</v>
      </c>
    </row>
    <row r="59" customFormat="false" ht="12.8" hidden="false" customHeight="false" outlineLevel="0" collapsed="false">
      <c r="A59" s="0" t="n">
        <v>61</v>
      </c>
      <c r="P59" s="0" t="n">
        <v>0</v>
      </c>
    </row>
    <row r="60" customFormat="false" ht="12.8" hidden="false" customHeight="false" outlineLevel="0" collapsed="false">
      <c r="A60" s="0" t="n">
        <v>62</v>
      </c>
      <c r="P60" s="0" t="n">
        <v>0</v>
      </c>
    </row>
    <row r="61" customFormat="false" ht="12.8" hidden="false" customHeight="false" outlineLevel="0" collapsed="false">
      <c r="A61" s="0" t="n">
        <v>63</v>
      </c>
      <c r="P61" s="0" t="n">
        <v>0</v>
      </c>
    </row>
    <row r="62" customFormat="false" ht="12.8" hidden="false" customHeight="false" outlineLevel="0" collapsed="false">
      <c r="A62" s="0" t="n">
        <v>64</v>
      </c>
      <c r="P62" s="0" t="n">
        <v>0</v>
      </c>
    </row>
    <row r="63" customFormat="false" ht="12.8" hidden="false" customHeight="false" outlineLevel="0" collapsed="false">
      <c r="A63" s="0" t="n">
        <v>65</v>
      </c>
      <c r="P63" s="0" t="n">
        <v>0</v>
      </c>
    </row>
    <row r="64" customFormat="false" ht="12.8" hidden="false" customHeight="false" outlineLevel="0" collapsed="false">
      <c r="A64" s="0" t="n">
        <v>66</v>
      </c>
      <c r="P64" s="0" t="n">
        <v>0</v>
      </c>
    </row>
    <row r="65" customFormat="false" ht="12.8" hidden="false" customHeight="false" outlineLevel="0" collapsed="false">
      <c r="A65" s="0" t="n">
        <v>67</v>
      </c>
      <c r="P65" s="0" t="n">
        <v>0</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&amp;CPágina &amp;P</oddFooter>
  </headerFooter>
</worksheet>
</file>

<file path=docProps/app.xml><?xml version="1.0" encoding="utf-8"?>
<Properties xmlns="http://schemas.openxmlformats.org/officeDocument/2006/extended-properties" xmlns:vt="http://schemas.openxmlformats.org/officeDocument/2006/docPropsVTypes">
  <Template/>
  <TotalTime>4629</TotalTime>
  <Application>LibreOffice/7.0.0.3$Windows_X86_64 LibreOffice_project/8061b3e9204bef6b321a21033174034a5e2ea88e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2001-08-23T16:37:33Z</dcterms:created>
  <dc:creator>PM Solutions</dc:creator>
  <dc:description/>
  <dc:language>es-MX</dc:language>
  <cp:lastModifiedBy/>
  <dcterms:modified xsi:type="dcterms:W3CDTF">2021-09-17T12:57:40Z</dcterms:modified>
  <cp:revision>187</cp:revision>
  <dc:subject>Defect Tracking Log Template</dc:subject>
  <dc:title>Defect Tracking Log Template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0x0101009DA9AC27CBEB524382D2625CA6F6C2D2</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MSIP_Label_1bc0f418-96a4-4caf-9d7c-ccc5ec7f9d91_Application">
    <vt:lpwstr>Microsoft Azure Information Protection</vt:lpwstr>
  </property>
  <property fmtid="{D5CDD505-2E9C-101B-9397-08002B2CF9AE}" pid="8" name="MSIP_Label_1bc0f418-96a4-4caf-9d7c-ccc5ec7f9d91_Enabled">
    <vt:lpwstr>True</vt:lpwstr>
  </property>
  <property fmtid="{D5CDD505-2E9C-101B-9397-08002B2CF9AE}" pid="9" name="MSIP_Label_1bc0f418-96a4-4caf-9d7c-ccc5ec7f9d91_Extended_MSFT_Method">
    <vt:lpwstr>Manual</vt:lpwstr>
  </property>
  <property fmtid="{D5CDD505-2E9C-101B-9397-08002B2CF9AE}" pid="10" name="MSIP_Label_1bc0f418-96a4-4caf-9d7c-ccc5ec7f9d91_Name">
    <vt:lpwstr>Unrestricted</vt:lpwstr>
  </property>
  <property fmtid="{D5CDD505-2E9C-101B-9397-08002B2CF9AE}" pid="11" name="MSIP_Label_1bc0f418-96a4-4caf-9d7c-ccc5ec7f9d91_Owner">
    <vt:lpwstr>patricia.g.badillo@accenture.com</vt:lpwstr>
  </property>
  <property fmtid="{D5CDD505-2E9C-101B-9397-08002B2CF9AE}" pid="12" name="MSIP_Label_1bc0f418-96a4-4caf-9d7c-ccc5ec7f9d91_SetDate">
    <vt:lpwstr>2018-07-10T16:38:21.5811769Z</vt:lpwstr>
  </property>
  <property fmtid="{D5CDD505-2E9C-101B-9397-08002B2CF9AE}" pid="13" name="MSIP_Label_1bc0f418-96a4-4caf-9d7c-ccc5ec7f9d91_SiteId">
    <vt:lpwstr>e0793d39-0939-496d-b129-198edd916feb</vt:lpwstr>
  </property>
  <property fmtid="{D5CDD505-2E9C-101B-9397-08002B2CF9AE}" pid="14" name="Manager">
    <vt:lpwstr>PM Solutions</vt:lpwstr>
  </property>
  <property fmtid="{D5CDD505-2E9C-101B-9397-08002B2CF9AE}" pid="15" name="ScaleCrop">
    <vt:bool>0</vt:bool>
  </property>
  <property fmtid="{D5CDD505-2E9C-101B-9397-08002B2CF9AE}" pid="16" name="Sensitivity">
    <vt:lpwstr>Unrestricted</vt:lpwstr>
  </property>
  <property fmtid="{D5CDD505-2E9C-101B-9397-08002B2CF9AE}" pid="17" name="ShareDoc">
    <vt:bool>0</vt:bool>
  </property>
</Properties>
</file>