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ED-FunQuimicos\Presentacion\Tema 05.Equilibrios Dis Acuosa\"/>
    </mc:Choice>
  </mc:AlternateContent>
  <bookViews>
    <workbookView xWindow="240" yWindow="12" windowWidth="24780" windowHeight="12936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Q30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13" i="1"/>
  <c r="F33" i="1"/>
  <c r="F26" i="1"/>
  <c r="F24" i="1"/>
  <c r="C7" i="1"/>
  <c r="D12" i="1" s="1"/>
  <c r="F40" i="1"/>
  <c r="F39" i="1"/>
  <c r="F38" i="1"/>
  <c r="F37" i="1"/>
  <c r="F36" i="1"/>
  <c r="F35" i="1"/>
  <c r="F34" i="1"/>
  <c r="F32" i="1"/>
  <c r="F31" i="1"/>
  <c r="F30" i="1"/>
  <c r="F28" i="1"/>
  <c r="Q29" i="1"/>
  <c r="Q31" i="1" s="1"/>
  <c r="Q34" i="1" s="1"/>
  <c r="F13" i="1"/>
  <c r="F14" i="1"/>
  <c r="F15" i="1"/>
  <c r="F16" i="1"/>
  <c r="F17" i="1"/>
  <c r="F18" i="1"/>
  <c r="F19" i="1"/>
  <c r="F20" i="1"/>
  <c r="F21" i="1"/>
  <c r="F22" i="1"/>
  <c r="F23" i="1"/>
  <c r="F25" i="1"/>
  <c r="F41" i="1"/>
  <c r="F42" i="1"/>
  <c r="F43" i="1"/>
  <c r="F44" i="1"/>
  <c r="F45" i="1"/>
  <c r="F12" i="1"/>
  <c r="Q14" i="1"/>
  <c r="Q17" i="1" s="1"/>
  <c r="G12" i="1" l="1"/>
  <c r="D33" i="1"/>
  <c r="E33" i="1" s="1"/>
  <c r="D13" i="1"/>
  <c r="D15" i="1"/>
  <c r="D17" i="1"/>
  <c r="D19" i="1"/>
  <c r="D21" i="1"/>
  <c r="D23" i="1"/>
  <c r="D25" i="1"/>
  <c r="D28" i="1"/>
  <c r="D31" i="1"/>
  <c r="D34" i="1"/>
  <c r="D36" i="1"/>
  <c r="D38" i="1"/>
  <c r="D40" i="1"/>
  <c r="D42" i="1"/>
  <c r="D44" i="1"/>
  <c r="D14" i="1"/>
  <c r="E14" i="1" s="1"/>
  <c r="D16" i="1"/>
  <c r="D18" i="1"/>
  <c r="D20" i="1"/>
  <c r="D22" i="1"/>
  <c r="D24" i="1"/>
  <c r="D26" i="1"/>
  <c r="D30" i="1"/>
  <c r="D32" i="1"/>
  <c r="E32" i="1" s="1"/>
  <c r="G32" i="1" s="1"/>
  <c r="I32" i="1" s="1"/>
  <c r="D35" i="1"/>
  <c r="D37" i="1"/>
  <c r="D39" i="1"/>
  <c r="D41" i="1"/>
  <c r="D43" i="1"/>
  <c r="D45" i="1"/>
  <c r="E12" i="1"/>
  <c r="Q15" i="1"/>
  <c r="E13" i="1"/>
  <c r="G13" i="1" s="1"/>
  <c r="H13" i="1" s="1"/>
  <c r="I13" i="1" s="1"/>
  <c r="Q32" i="1"/>
  <c r="Q33" i="1" s="1"/>
  <c r="H28" i="1" s="1"/>
  <c r="I28" i="1" s="1"/>
  <c r="G33" i="1" l="1"/>
  <c r="I33" i="1" s="1"/>
  <c r="H33" i="1" s="1"/>
  <c r="H12" i="1"/>
  <c r="I12" i="1" s="1"/>
  <c r="Q16" i="1"/>
  <c r="G14" i="1"/>
  <c r="H14" i="1" s="1"/>
  <c r="I14" i="1" s="1"/>
  <c r="E15" i="1"/>
  <c r="E16" i="1"/>
  <c r="G16" i="1" l="1"/>
  <c r="H16" i="1" s="1"/>
  <c r="I16" i="1" s="1"/>
  <c r="G15" i="1"/>
  <c r="H15" i="1" s="1"/>
  <c r="I15" i="1" s="1"/>
  <c r="E17" i="1"/>
  <c r="G17" i="1" l="1"/>
  <c r="H17" i="1" s="1"/>
  <c r="I17" i="1" s="1"/>
  <c r="E18" i="1"/>
  <c r="G18" i="1" l="1"/>
  <c r="H18" i="1" s="1"/>
  <c r="I18" i="1" s="1"/>
  <c r="E19" i="1"/>
  <c r="G19" i="1" l="1"/>
  <c r="H19" i="1" s="1"/>
  <c r="I19" i="1" s="1"/>
  <c r="E20" i="1"/>
  <c r="G20" i="1" l="1"/>
  <c r="H20" i="1" s="1"/>
  <c r="I20" i="1" s="1"/>
  <c r="E21" i="1"/>
  <c r="G21" i="1" l="1"/>
  <c r="H21" i="1" s="1"/>
  <c r="I21" i="1" s="1"/>
  <c r="E22" i="1"/>
  <c r="G22" i="1" l="1"/>
  <c r="H22" i="1" s="1"/>
  <c r="I22" i="1" s="1"/>
  <c r="E24" i="1"/>
  <c r="G24" i="1" s="1"/>
  <c r="H24" i="1" s="1"/>
  <c r="I24" i="1" s="1"/>
  <c r="E23" i="1" l="1"/>
  <c r="G23" i="1" s="1"/>
  <c r="H23" i="1" s="1"/>
  <c r="I23" i="1" s="1"/>
  <c r="E25" i="1" l="1"/>
  <c r="G25" i="1" s="1"/>
  <c r="E26" i="1" l="1"/>
  <c r="G26" i="1" s="1"/>
  <c r="H26" i="1" s="1"/>
  <c r="I26" i="1" s="1"/>
  <c r="E30" i="1"/>
  <c r="G30" i="1" s="1"/>
  <c r="I30" i="1" s="1"/>
  <c r="H25" i="1"/>
  <c r="I25" i="1" s="1"/>
  <c r="E28" i="1" l="1"/>
  <c r="H30" i="1" l="1"/>
  <c r="E31" i="1" l="1"/>
  <c r="G31" i="1" l="1"/>
  <c r="I31" i="1" s="1"/>
  <c r="H31" i="1" s="1"/>
  <c r="H32" i="1"/>
  <c r="E34" i="1" l="1"/>
  <c r="G34" i="1" l="1"/>
  <c r="I34" i="1" s="1"/>
  <c r="H34" i="1" s="1"/>
  <c r="E35" i="1"/>
  <c r="G35" i="1" l="1"/>
  <c r="I35" i="1" s="1"/>
  <c r="H35" i="1" s="1"/>
  <c r="E36" i="1"/>
  <c r="G36" i="1" l="1"/>
  <c r="I36" i="1" s="1"/>
  <c r="H36" i="1" s="1"/>
  <c r="E37" i="1"/>
  <c r="G37" i="1" l="1"/>
  <c r="I37" i="1" s="1"/>
  <c r="H37" i="1" s="1"/>
  <c r="E38" i="1"/>
  <c r="G38" i="1" l="1"/>
  <c r="I38" i="1" s="1"/>
  <c r="H38" i="1" s="1"/>
  <c r="E39" i="1"/>
  <c r="G39" i="1" l="1"/>
  <c r="I39" i="1" s="1"/>
  <c r="H39" i="1" s="1"/>
  <c r="E40" i="1"/>
  <c r="G40" i="1" l="1"/>
  <c r="I40" i="1" s="1"/>
  <c r="H40" i="1" s="1"/>
  <c r="E41" i="1"/>
  <c r="G41" i="1" l="1"/>
  <c r="I41" i="1" s="1"/>
  <c r="H41" i="1" s="1"/>
  <c r="E42" i="1"/>
  <c r="G42" i="1" l="1"/>
  <c r="I42" i="1" s="1"/>
  <c r="H42" i="1" s="1"/>
  <c r="E43" i="1"/>
  <c r="G43" i="1" l="1"/>
  <c r="I43" i="1" s="1"/>
  <c r="H43" i="1" s="1"/>
  <c r="E44" i="1"/>
  <c r="E45" i="1"/>
  <c r="G45" i="1" l="1"/>
  <c r="I45" i="1" s="1"/>
  <c r="H45" i="1" s="1"/>
  <c r="G44" i="1"/>
  <c r="I44" i="1" s="1"/>
  <c r="H44" i="1" s="1"/>
</calcChain>
</file>

<file path=xl/sharedStrings.xml><?xml version="1.0" encoding="utf-8"?>
<sst xmlns="http://schemas.openxmlformats.org/spreadsheetml/2006/main" count="55" uniqueCount="33">
  <si>
    <t>Reacción</t>
  </si>
  <si>
    <t>Hidrólisis del acetato</t>
  </si>
  <si>
    <t>Valoracion de  50mL de ácido acético 0,1M con KOH 0,1M</t>
  </si>
  <si>
    <t>pH</t>
  </si>
  <si>
    <t>pOH</t>
  </si>
  <si>
    <t>Concentraciones</t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</si>
  <si>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COOH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</si>
  <si>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+</t>
    </r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</si>
  <si>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COO</t>
    </r>
    <r>
      <rPr>
        <vertAlign val="superscript"/>
        <sz val="11"/>
        <color theme="1"/>
        <rFont val="Calibri"/>
        <family val="2"/>
        <scheme val="minor"/>
      </rPr>
      <t>-</t>
    </r>
  </si>
  <si>
    <t>↔</t>
  </si>
  <si>
    <t>inicial</t>
  </si>
  <si>
    <t>equilibrio</t>
  </si>
  <si>
    <t>x</t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</si>
  <si>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</si>
  <si>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-x</t>
    </r>
  </si>
  <si>
    <t>Ka</t>
  </si>
  <si>
    <t>Co</t>
  </si>
  <si>
    <t>(mL)</t>
  </si>
  <si>
    <t>V(KOH) 0,1M</t>
  </si>
  <si>
    <t>n(H+)</t>
  </si>
  <si>
    <t>n(OH)</t>
  </si>
  <si>
    <t>Balance</t>
  </si>
  <si>
    <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</si>
  <si>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t>Kb</t>
  </si>
  <si>
    <r>
      <t>n(CH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COOH)</t>
    </r>
  </si>
  <si>
    <t>Disolución ac.acético</t>
  </si>
  <si>
    <t>[H+]</t>
  </si>
  <si>
    <t>mol iniciales</t>
  </si>
  <si>
    <t>(inicial)</t>
  </si>
  <si>
    <t>(ahora hay 100 mL)</t>
  </si>
  <si>
    <t>Vol(disoluc)</t>
  </si>
  <si>
    <t>[OH-]</t>
  </si>
  <si>
    <t>n(H+)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</si>
</sst>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2" fontId="0" fillId="4" borderId="0" xfId="0" applyNumberFormat="1" applyFill="1"/>
    <xf numFmtId="2" fontId="0" fillId="3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5" fillId="0" borderId="0" xfId="0" applyFont="1"/>
    <xf numFmtId="2" fontId="0" fillId="0" borderId="0" xfId="0" applyNumberFormat="1" applyFill="1"/>
    <xf numFmtId="0" fontId="0" fillId="5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15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5F-44AB-A51B-F74C22582F62}"/>
              </c:ext>
            </c:extLst>
          </c:dPt>
          <c:xVal>
            <c:numRef>
              <c:f>Hoja1!$B$12:$B$45</c:f>
              <c:numCache>
                <c:formatCode>General</c:formatCode>
                <c:ptCount val="3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49.5</c:v>
                </c:pt>
                <c:pt idx="14">
                  <c:v>49.9</c:v>
                </c:pt>
                <c:pt idx="16">
                  <c:v>50</c:v>
                </c:pt>
                <c:pt idx="18">
                  <c:v>50.1</c:v>
                </c:pt>
                <c:pt idx="19">
                  <c:v>50.5</c:v>
                </c:pt>
                <c:pt idx="20">
                  <c:v>52</c:v>
                </c:pt>
                <c:pt idx="21">
                  <c:v>55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68</c:v>
                </c:pt>
                <c:pt idx="26">
                  <c:v>72</c:v>
                </c:pt>
                <c:pt idx="27">
                  <c:v>76</c:v>
                </c:pt>
                <c:pt idx="28">
                  <c:v>80</c:v>
                </c:pt>
                <c:pt idx="29">
                  <c:v>84</c:v>
                </c:pt>
                <c:pt idx="30">
                  <c:v>88</c:v>
                </c:pt>
                <c:pt idx="31">
                  <c:v>92</c:v>
                </c:pt>
                <c:pt idx="32">
                  <c:v>96</c:v>
                </c:pt>
                <c:pt idx="33">
                  <c:v>100</c:v>
                </c:pt>
              </c:numCache>
            </c:numRef>
          </c:xVal>
          <c:yVal>
            <c:numRef>
              <c:f>Hoja1!$H$12:$H$45</c:f>
              <c:numCache>
                <c:formatCode>0.00</c:formatCode>
                <c:ptCount val="34"/>
                <c:pt idx="0">
                  <c:v>2.8752770615501357</c:v>
                </c:pt>
                <c:pt idx="1">
                  <c:v>3.6840296545430822</c:v>
                </c:pt>
                <c:pt idx="2">
                  <c:v>4.0245681914907365</c:v>
                </c:pt>
                <c:pt idx="3">
                  <c:v>4.2441251443275085</c:v>
                </c:pt>
                <c:pt idx="4">
                  <c:v>4.4173685605103632</c:v>
                </c:pt>
                <c:pt idx="5">
                  <c:v>4.5686362358410122</c:v>
                </c:pt>
                <c:pt idx="6">
                  <c:v>4.7099653886374817</c:v>
                </c:pt>
                <c:pt idx="7">
                  <c:v>4.8494628454167072</c:v>
                </c:pt>
                <c:pt idx="8">
                  <c:v>4.9946049681132934</c:v>
                </c:pt>
                <c:pt idx="9">
                  <c:v>5.1549019599857431</c:v>
                </c:pt>
                <c:pt idx="10">
                  <c:v>5.346787486224656</c:v>
                </c:pt>
                <c:pt idx="11">
                  <c:v>5.6100289209992376</c:v>
                </c:pt>
                <c:pt idx="12">
                  <c:v>6.124938736608299</c:v>
                </c:pt>
                <c:pt idx="13">
                  <c:v>6.7403626894942388</c:v>
                </c:pt>
                <c:pt idx="14">
                  <c:v>7.4428280405200642</c:v>
                </c:pt>
                <c:pt idx="16">
                  <c:v>8.7218258602873995</c:v>
                </c:pt>
                <c:pt idx="17" formatCode="General">
                  <c:v>0</c:v>
                </c:pt>
                <c:pt idx="18">
                  <c:v>9.999565922520663</c:v>
                </c:pt>
                <c:pt idx="19">
                  <c:v>10.696803942579509</c:v>
                </c:pt>
                <c:pt idx="20">
                  <c:v>11.292429823902062</c:v>
                </c:pt>
                <c:pt idx="21">
                  <c:v>11.67778070526608</c:v>
                </c:pt>
                <c:pt idx="22">
                  <c:v>11.869666231504993</c:v>
                </c:pt>
                <c:pt idx="23">
                  <c:v>11.996069706371568</c:v>
                </c:pt>
                <c:pt idx="24">
                  <c:v>12.089223184341765</c:v>
                </c:pt>
                <c:pt idx="25">
                  <c:v>12.183390497797181</c:v>
                </c:pt>
                <c:pt idx="26">
                  <c:v>12.256062850147458</c:v>
                </c:pt>
                <c:pt idx="27">
                  <c:v>12.314602802853255</c:v>
                </c:pt>
                <c:pt idx="28">
                  <c:v>12.363177902412826</c:v>
                </c:pt>
                <c:pt idx="29">
                  <c:v>12.404374118677447</c:v>
                </c:pt>
                <c:pt idx="30">
                  <c:v>12.439904510215573</c:v>
                </c:pt>
                <c:pt idx="31">
                  <c:v>12.470960946014845</c:v>
                </c:pt>
                <c:pt idx="32">
                  <c:v>12.498404975897136</c:v>
                </c:pt>
                <c:pt idx="33">
                  <c:v>12.522878745280337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4AB-A51B-F74C2258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1312"/>
        <c:axId val="145743232"/>
      </c:scatterChart>
      <c:valAx>
        <c:axId val="1457413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Volumen de NaOH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743232"/>
        <c:crosses val="autoZero"/>
        <c:crossBetween val="midCat"/>
      </c:valAx>
      <c:valAx>
        <c:axId val="14574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pH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574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172402</xdr:colOff>
      <xdr:row>3</xdr:row>
      <xdr:rowOff>48291</xdr:rowOff>
    </xdr:from>
    <xdr:ext cx="325659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/>
            <xdr:cNvSpPr txBox="1"/>
          </xdr:nvSpPr>
          <xdr:spPr>
            <a:xfrm>
              <a:off x="1696402" y="619791"/>
              <a:ext cx="325659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𝐶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𝐶𝑂𝑂𝐻</m:t>
                    </m:r>
                    <m:r>
                      <a:rPr lang="es-ES" sz="1100" b="0" i="1">
                        <a:latin typeface="Cambria Math"/>
                      </a:rPr>
                      <m:t>+</m:t>
                    </m:r>
                    <m:r>
                      <a:rPr lang="es-ES" sz="1100" b="0" i="1">
                        <a:latin typeface="Cambria Math"/>
                      </a:rPr>
                      <m:t>𝐾𝑂𝐻</m:t>
                    </m:r>
                    <m:r>
                      <a:rPr lang="es-ES" sz="1100" b="0" i="1">
                        <a:latin typeface="Cambria Math"/>
                      </a:rPr>
                      <m:t>→</m:t>
                    </m:r>
                    <m:r>
                      <a:rPr lang="es-ES" sz="1100" b="0" i="1">
                        <a:latin typeface="Cambria Math"/>
                      </a:rPr>
                      <m:t>𝐶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𝐶𝑂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/>
                          </a:rPr>
                          <m:t>𝑂</m:t>
                        </m:r>
                      </m:e>
                      <m:sup>
                        <m:r>
                          <a:rPr lang="es-ES" sz="1100" b="0" i="1">
                            <a:latin typeface="Cambria Math"/>
                          </a:rPr>
                          <m:t>−</m:t>
                        </m:r>
                      </m:sup>
                    </m:sSup>
                    <m:r>
                      <a:rPr lang="es-ES" sz="1100" b="0" i="1">
                        <a:latin typeface="Cambria Math"/>
                      </a:rPr>
                      <m:t>+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/>
                          </a:rPr>
                          <m:t>𝐾</m:t>
                        </m:r>
                      </m:e>
                      <m:sup>
                        <m:r>
                          <a:rPr lang="es-ES" sz="1100" b="0" i="1">
                            <a:latin typeface="Cambria Math"/>
                          </a:rPr>
                          <m:t>+</m:t>
                        </m:r>
                      </m:sup>
                    </m:sSup>
                    <m:r>
                      <a:rPr lang="es-ES" sz="1100" b="0" i="1">
                        <a:latin typeface="Cambria Math"/>
                      </a:rPr>
                      <m:t>+</m:t>
                    </m:r>
                    <m:r>
                      <a:rPr lang="es-ES" sz="1100" b="0" i="1">
                        <a:latin typeface="Cambria Math"/>
                      </a:rPr>
                      <m:t>𝑂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p>
                        <m:r>
                          <a:rPr lang="es-ES" sz="1100" b="0" i="1">
                            <a:latin typeface="Cambria Math"/>
                          </a:rPr>
                          <m:t>−</m:t>
                        </m:r>
                      </m:sup>
                    </m:sSup>
                    <m:r>
                      <a:rPr lang="es-ES" sz="1100" b="0" i="1">
                        <a:latin typeface="Cambria Math"/>
                      </a:rPr>
                      <m:t>+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p>
                        <m:r>
                          <a:rPr lang="es-ES" sz="1100" b="0" i="1">
                            <a:latin typeface="Cambria Math"/>
                          </a:rPr>
                          <m:t>+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1696402" y="619791"/>
              <a:ext cx="325659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b="0" i="0">
                  <a:latin typeface="Cambria Math"/>
                </a:rPr>
                <a:t>𝐶𝐻_3 𝐶𝑂𝑂𝐻+𝐾𝑂𝐻→𝐶𝐻_3 𝐶𝑂𝑂^−+𝐾^++𝑂𝐻^−+𝐻^+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12</xdr:col>
      <xdr:colOff>704850</xdr:colOff>
      <xdr:row>18</xdr:row>
      <xdr:rowOff>161925</xdr:rowOff>
    </xdr:from>
    <xdr:ext cx="273367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/>
            <xdr:cNvSpPr txBox="1"/>
          </xdr:nvSpPr>
          <xdr:spPr>
            <a:xfrm>
              <a:off x="8324850" y="352425"/>
              <a:ext cx="2733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𝐶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𝐶𝑂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/>
                          </a:rPr>
                          <m:t>𝑂</m:t>
                        </m:r>
                      </m:e>
                      <m:sup>
                        <m:r>
                          <a:rPr lang="es-ES" sz="1100" b="0" i="1">
                            <a:latin typeface="Cambria Math"/>
                          </a:rPr>
                          <m:t>−</m:t>
                        </m:r>
                      </m:sup>
                    </m:sSup>
                    <m:r>
                      <a:rPr lang="es-E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𝑂</m:t>
                    </m:r>
                    <m:r>
                      <a:rPr lang="es-ES" sz="1100" b="0" i="1">
                        <a:latin typeface="Cambria Math"/>
                      </a:rPr>
                      <m:t>→</m:t>
                    </m:r>
                    <m:r>
                      <a:rPr lang="es-ES" sz="1100" b="0" i="1">
                        <a:latin typeface="Cambria Math"/>
                      </a:rPr>
                      <m:t>𝐶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𝐶𝑂𝑂𝐻</m:t>
                    </m:r>
                    <m:r>
                      <a:rPr lang="es-ES" sz="1100" b="0" i="1">
                        <a:latin typeface="Cambria Math"/>
                      </a:rPr>
                      <m:t>+</m:t>
                    </m:r>
                    <m:r>
                      <a:rPr lang="es-ES" sz="1100" b="0" i="1">
                        <a:latin typeface="Cambria Math"/>
                      </a:rPr>
                      <m:t>𝑂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p>
                        <m:r>
                          <a:rPr lang="es-ES" sz="1100" b="0" i="1">
                            <a:latin typeface="Cambria Math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8324850" y="352425"/>
              <a:ext cx="2733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b="0" i="0">
                  <a:latin typeface="Cambria Math"/>
                </a:rPr>
                <a:t>𝐶𝐻_3 𝐶𝑂𝑂^−+𝐻_2 𝑂→𝐶𝐻_3 𝐶𝑂𝑂𝐻+𝑂𝐻^−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6</xdr:col>
      <xdr:colOff>619126</xdr:colOff>
      <xdr:row>3</xdr:row>
      <xdr:rowOff>9525</xdr:rowOff>
    </xdr:from>
    <xdr:ext cx="1924049" cy="270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/>
            <xdr:cNvSpPr txBox="1"/>
          </xdr:nvSpPr>
          <xdr:spPr>
            <a:xfrm>
              <a:off x="5267326" y="581025"/>
              <a:ext cx="1924049" cy="270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𝑎</m:t>
                        </m:r>
                      </m:sub>
                    </m:sSub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/>
                          </a:rPr>
                          <m:t>𝐶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/>
                              </a:rPr>
                              <m:t>𝐻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/>
                              </a:rPr>
                              <m:t>3</m:t>
                            </m:r>
                          </m:sub>
                        </m:sSub>
                        <m:r>
                          <a:rPr lang="es-ES" sz="1100" b="0" i="1">
                            <a:latin typeface="Cambria Math"/>
                          </a:rPr>
                          <m:t>𝐶𝑂𝑂𝐻</m:t>
                        </m:r>
                      </m:e>
                    </m:d>
                    <m:r>
                      <a:rPr lang="es-ES" sz="1100" b="0" i="1">
                        <a:latin typeface="Cambria Math"/>
                      </a:rPr>
                      <m:t>=1,8×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/>
                          </a:rPr>
                          <m:t>10</m:t>
                        </m:r>
                      </m:e>
                      <m:sup>
                        <m:r>
                          <a:rPr lang="es-ES" sz="1100" b="0" i="1">
                            <a:latin typeface="Cambria Math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5267326" y="581025"/>
              <a:ext cx="1924049" cy="270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b="0" i="0">
                  <a:latin typeface="Cambria Math"/>
                </a:rPr>
                <a:t>𝐾_𝑎 (𝐶𝐻_3 𝐶𝑂𝑂𝐻)=1,8×〖10〗^(−5)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12</xdr:col>
      <xdr:colOff>704850</xdr:colOff>
      <xdr:row>1</xdr:row>
      <xdr:rowOff>171450</xdr:rowOff>
    </xdr:from>
    <xdr:ext cx="273367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/>
            <xdr:cNvSpPr txBox="1"/>
          </xdr:nvSpPr>
          <xdr:spPr>
            <a:xfrm>
              <a:off x="2228850" y="742950"/>
              <a:ext cx="2733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𝐶𝑂𝑂𝐻</m:t>
                    </m:r>
                    <m:r>
                      <a:rPr lang="es-E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𝑂</m:t>
                    </m:r>
                    <m:r>
                      <a:rPr lang="es-ES" sz="1100" b="0" i="1">
                        <a:latin typeface="Cambria Math"/>
                      </a:rPr>
                      <m:t>→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𝐶𝑂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</m:sup>
                    </m:sSup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2228850" y="742950"/>
              <a:ext cx="2733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𝐶𝐻_3 𝐶𝑂𝑂𝐻</a:t>
              </a:r>
              <a:r>
                <a:rPr lang="es-ES" sz="1100" b="0" i="0">
                  <a:latin typeface="Cambria Math"/>
                </a:rPr>
                <a:t>+𝐻_2 𝑂→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𝐶𝐻_3 𝐶𝑂𝑂^−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+𝐻_3 𝑂^+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11</xdr:col>
      <xdr:colOff>38099</xdr:colOff>
      <xdr:row>7</xdr:row>
      <xdr:rowOff>171450</xdr:rowOff>
    </xdr:from>
    <xdr:ext cx="3238501" cy="409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/>
            <xdr:cNvSpPr txBox="1"/>
          </xdr:nvSpPr>
          <xdr:spPr>
            <a:xfrm>
              <a:off x="6134099" y="1628775"/>
              <a:ext cx="3238501" cy="409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𝑎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latin typeface="Cambria Math"/>
                          </a:rPr>
                          <m:t>x</m:t>
                        </m:r>
                        <m:r>
                          <a:rPr lang="es-ES" sz="1100" b="0" i="0">
                            <a:latin typeface="Cambria Math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latin typeface="Cambria Math"/>
                          </a:rPr>
                          <m:t>x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s-ES" sz="1100" b="0" i="0">
                                    <a:latin typeface="Cambria Math"/>
                                  </a:rPr>
                                  <m:t>C</m:t>
                                </m:r>
                              </m:e>
                              <m:sub>
                                <m:r>
                                  <a:rPr lang="es-ES" sz="1100" b="0" i="0">
                                    <a:latin typeface="Cambria Math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s-ES" sz="1100" b="0" i="0">
                                <a:latin typeface="Cambria Math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s-ES" sz="1100" b="0" i="0">
                                <a:latin typeface="Cambria Math"/>
                              </a:rPr>
                              <m:t>x</m:t>
                            </m:r>
                          </m:e>
                        </m:d>
                      </m:den>
                    </m:f>
                    <m:r>
                      <a:rPr lang="es-ES" sz="1100" b="0" i="1">
                        <a:latin typeface="Cambria Math"/>
                      </a:rPr>
                      <m:t>    →    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𝑎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𝑥</m:t>
                    </m:r>
                    <m:r>
                      <a:rPr lang="es-E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/>
                              </a:rPr>
                              <m:t>𝐾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/>
                              </a:rPr>
                              <m:t>𝑎</m:t>
                            </m:r>
                          </m:sub>
                        </m:sSub>
                        <m:r>
                          <a:rPr lang="es-ES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=0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6134099" y="1628775"/>
              <a:ext cx="3238501" cy="409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b="0" i="0">
                  <a:latin typeface="Cambria Math"/>
                </a:rPr>
                <a:t>𝐾_𝑎=(x·x)/((C_0−x) )     →    𝑥^2+𝐾_𝑎 𝑥−〖𝐾_𝑎 𝐶〗_0=0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15</xdr:col>
      <xdr:colOff>658177</xdr:colOff>
      <xdr:row>6</xdr:row>
      <xdr:rowOff>191166</xdr:rowOff>
    </xdr:from>
    <xdr:ext cx="2094548" cy="4639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6 CuadroTexto"/>
            <xdr:cNvSpPr txBox="1"/>
          </xdr:nvSpPr>
          <xdr:spPr>
            <a:xfrm>
              <a:off x="12263437" y="1334166"/>
              <a:ext cx="2094548" cy="463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/>
                      </a:rPr>
                      <m:t>𝑥</m:t>
                    </m:r>
                    <m:r>
                      <a:rPr lang="es-ES" sz="11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/>
                              </a:rPr>
                              <m:t>𝐾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/>
                              </a:rPr>
                              <m:t>𝑎</m:t>
                            </m:r>
                          </m:sub>
                        </m:sSub>
                        <m:r>
                          <a:rPr lang="es-ES" sz="1100" i="1">
                            <a:latin typeface="Cambria Math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E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s-ES" sz="1100" b="0" i="1">
                                <a:latin typeface="Cambria Math"/>
                              </a:rPr>
                              <m:t>+</m:t>
                            </m:r>
                            <m:r>
                              <a:rPr lang="es-ES" sz="1100" i="1">
                                <a:latin typeface="Cambria Math"/>
                              </a:rPr>
                              <m:t>4</m:t>
                            </m:r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/>
                                  </a:rPr>
                                  <m:t>𝑎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/>
                                  </a:rPr>
                                  <m:t>0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es-ES" sz="1100" i="1">
                            <a:latin typeface="Cambria Math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7" name="6 CuadroTexto"/>
            <xdr:cNvSpPr txBox="1"/>
          </xdr:nvSpPr>
          <xdr:spPr>
            <a:xfrm>
              <a:off x="12263437" y="1334166"/>
              <a:ext cx="2094548" cy="463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ES" sz="1100" i="0">
                  <a:latin typeface="Cambria Math"/>
                </a:rPr>
                <a:t>𝑥=</a:t>
              </a:r>
              <a:r>
                <a:rPr lang="es-ES" sz="1100" i="0">
                  <a:latin typeface="Cambria Math" panose="02040503050406030204" pitchFamily="18" charset="0"/>
                </a:rPr>
                <a:t>(</a:t>
              </a:r>
              <a:r>
                <a:rPr lang="es-ES" sz="1100" i="0">
                  <a:latin typeface="Cambria Math"/>
                </a:rPr>
                <a:t>−</a:t>
              </a:r>
              <a:r>
                <a:rPr lang="es-ES" sz="1100" b="0" i="0">
                  <a:latin typeface="Cambria Math"/>
                </a:rPr>
                <a:t>𝐾</a:t>
              </a:r>
              <a:r>
                <a:rPr lang="es-ES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/>
                </a:rPr>
                <a:t>𝑎</a:t>
              </a:r>
              <a:r>
                <a:rPr lang="es-ES" sz="1100" i="0">
                  <a:latin typeface="Cambria Math"/>
                </a:rPr>
                <a:t>±</a:t>
              </a:r>
              <a:r>
                <a:rPr lang="es-ES" sz="1100" i="0">
                  <a:latin typeface="Cambria Math" panose="02040503050406030204" pitchFamily="18" charset="0"/>
                </a:rPr>
                <a:t>√(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𝐾_𝑎^2</a:t>
              </a:r>
              <a:r>
                <a:rPr lang="es-ES" sz="1100" b="0" i="0">
                  <a:latin typeface="Cambria Math"/>
                </a:rPr>
                <a:t>+</a:t>
              </a:r>
              <a:r>
                <a:rPr lang="es-ES" sz="1100" i="0">
                  <a:latin typeface="Cambria Math"/>
                </a:rPr>
                <a:t>4</a:t>
              </a:r>
              <a:r>
                <a:rPr lang="es-ES" sz="1100" b="0" i="0">
                  <a:latin typeface="Cambria Math"/>
                </a:rPr>
                <a:t>𝐾</a:t>
              </a:r>
              <a:r>
                <a:rPr lang="es-ES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/>
                </a:rPr>
                <a:t>𝑎</a:t>
              </a:r>
              <a:r>
                <a:rPr lang="es-ES" sz="1100" b="0" i="0">
                  <a:latin typeface="Cambria Math" panose="02040503050406030204" pitchFamily="18" charset="0"/>
                </a:rPr>
                <a:t> </a:t>
              </a:r>
              <a:r>
                <a:rPr lang="es-ES" sz="1100" b="0" i="0">
                  <a:latin typeface="Cambria Math"/>
                </a:rPr>
                <a:t>𝐶</a:t>
              </a:r>
              <a:r>
                <a:rPr lang="es-ES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/>
                </a:rPr>
                <a:t>0</a:t>
              </a:r>
              <a:r>
                <a:rPr lang="es-ES" sz="1100" b="0" i="0">
                  <a:latin typeface="Cambria Math" panose="02040503050406030204" pitchFamily="18" charset="0"/>
                </a:rPr>
                <a:t> ))/</a:t>
              </a:r>
              <a:r>
                <a:rPr lang="es-ES" sz="1100" i="0">
                  <a:latin typeface="Cambria Math"/>
                </a:rPr>
                <a:t>2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11</xdr:col>
      <xdr:colOff>38099</xdr:colOff>
      <xdr:row>24</xdr:row>
      <xdr:rowOff>171450</xdr:rowOff>
    </xdr:from>
    <xdr:ext cx="3238501" cy="409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7 CuadroTexto"/>
            <xdr:cNvSpPr txBox="1"/>
          </xdr:nvSpPr>
          <xdr:spPr>
            <a:xfrm>
              <a:off x="7734299" y="1628775"/>
              <a:ext cx="3238501" cy="409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𝑏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latin typeface="Cambria Math"/>
                          </a:rPr>
                          <m:t>x</m:t>
                        </m:r>
                        <m:r>
                          <a:rPr lang="es-ES" sz="1100" b="0" i="0">
                            <a:latin typeface="Cambria Math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latin typeface="Cambria Math"/>
                          </a:rPr>
                          <m:t>x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s-ES" sz="1100" b="0" i="0">
                                    <a:latin typeface="Cambria Math"/>
                                  </a:rPr>
                                  <m:t>C</m:t>
                                </m:r>
                              </m:e>
                              <m:sub>
                                <m:r>
                                  <a:rPr lang="es-ES" sz="1100" b="0" i="0">
                                    <a:latin typeface="Cambria Math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s-ES" sz="1100" b="0" i="0">
                                <a:latin typeface="Cambria Math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s-ES" sz="1100" b="0" i="0">
                                <a:latin typeface="Cambria Math"/>
                              </a:rPr>
                              <m:t>x</m:t>
                            </m:r>
                          </m:e>
                        </m:d>
                      </m:den>
                    </m:f>
                    <m:r>
                      <a:rPr lang="es-ES" sz="1100" b="0" i="1">
                        <a:latin typeface="Cambria Math"/>
                      </a:rPr>
                      <m:t>    →    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𝑏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𝑥</m:t>
                    </m:r>
                    <m:r>
                      <a:rPr lang="es-E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/>
                              </a:rPr>
                              <m:t>𝐾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/>
                              </a:rPr>
                              <m:t>𝑏</m:t>
                            </m:r>
                          </m:sub>
                        </m:sSub>
                        <m:r>
                          <a:rPr lang="es-ES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=0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8" name="7 CuadroTexto"/>
            <xdr:cNvSpPr txBox="1"/>
          </xdr:nvSpPr>
          <xdr:spPr>
            <a:xfrm>
              <a:off x="7734299" y="1628775"/>
              <a:ext cx="3238501" cy="409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b="0" i="0">
                  <a:latin typeface="Cambria Math"/>
                </a:rPr>
                <a:t>𝐾_𝑏=(x·x)/((C_0−x) )     →    𝑥^2+𝐾_𝑏 𝑥−〖𝐾_𝑏 𝐶〗_0=0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15</xdr:col>
      <xdr:colOff>658177</xdr:colOff>
      <xdr:row>23</xdr:row>
      <xdr:rowOff>191166</xdr:rowOff>
    </xdr:from>
    <xdr:ext cx="2094548" cy="5938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8 CuadroTexto"/>
            <xdr:cNvSpPr txBox="1"/>
          </xdr:nvSpPr>
          <xdr:spPr>
            <a:xfrm>
              <a:off x="12263437" y="4504086"/>
              <a:ext cx="2094548" cy="5938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/>
                      </a:rPr>
                      <m:t>𝑥</m:t>
                    </m:r>
                    <m:r>
                      <a:rPr lang="es-ES" sz="11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/>
                              </a:rPr>
                              <m:t>𝐾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/>
                              </a:rPr>
                              <m:t>𝑏</m:t>
                            </m:r>
                          </m:sub>
                        </m:sSub>
                        <m:r>
                          <a:rPr lang="es-ES" sz="1100" i="1">
                            <a:latin typeface="Cambria Math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E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b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s-ES" sz="1100" b="0" i="1">
                                <a:latin typeface="Cambria Math"/>
                              </a:rPr>
                              <m:t>+</m:t>
                            </m:r>
                            <m:r>
                              <a:rPr lang="es-ES" sz="1100" i="1">
                                <a:latin typeface="Cambria Math"/>
                              </a:rPr>
                              <m:t>4</m:t>
                            </m:r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/>
                                  </a:rPr>
                                  <m:t>𝑏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/>
                                  </a:rPr>
                                  <m:t>0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es-ES" sz="1100" i="1">
                            <a:latin typeface="Cambria Math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9" name="8 CuadroTexto"/>
            <xdr:cNvSpPr txBox="1"/>
          </xdr:nvSpPr>
          <xdr:spPr>
            <a:xfrm>
              <a:off x="12263437" y="4504086"/>
              <a:ext cx="2094548" cy="5938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ES" sz="1100" i="0">
                  <a:latin typeface="Cambria Math"/>
                </a:rPr>
                <a:t>𝑥=</a:t>
              </a:r>
              <a:r>
                <a:rPr lang="es-ES" sz="1100" i="0">
                  <a:latin typeface="Cambria Math" panose="02040503050406030204" pitchFamily="18" charset="0"/>
                </a:rPr>
                <a:t>(</a:t>
              </a:r>
              <a:r>
                <a:rPr lang="es-ES" sz="1100" i="0">
                  <a:latin typeface="Cambria Math"/>
                </a:rPr>
                <a:t>−</a:t>
              </a:r>
              <a:r>
                <a:rPr lang="es-ES" sz="1100" b="0" i="0">
                  <a:latin typeface="Cambria Math"/>
                </a:rPr>
                <a:t>𝐾</a:t>
              </a:r>
              <a:r>
                <a:rPr lang="es-ES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/>
                </a:rPr>
                <a:t>𝑏</a:t>
              </a:r>
              <a:r>
                <a:rPr lang="es-ES" sz="1100" i="0">
                  <a:latin typeface="Cambria Math"/>
                </a:rPr>
                <a:t>±</a:t>
              </a:r>
              <a:r>
                <a:rPr lang="es-ES" sz="1100" i="0">
                  <a:latin typeface="Cambria Math" panose="02040503050406030204" pitchFamily="18" charset="0"/>
                </a:rPr>
                <a:t>√(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s-ES" sz="1100" b="0" i="0">
                  <a:latin typeface="Cambria Math"/>
                </a:rPr>
                <a:t>+</a:t>
              </a:r>
              <a:r>
                <a:rPr lang="es-ES" sz="1100" i="0">
                  <a:latin typeface="Cambria Math"/>
                </a:rPr>
                <a:t>4</a:t>
              </a:r>
              <a:r>
                <a:rPr lang="es-ES" sz="1100" b="0" i="0">
                  <a:latin typeface="Cambria Math"/>
                </a:rPr>
                <a:t>𝐾</a:t>
              </a:r>
              <a:r>
                <a:rPr lang="es-ES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/>
                </a:rPr>
                <a:t>𝑏</a:t>
              </a:r>
              <a:r>
                <a:rPr lang="es-ES" sz="1100" b="0" i="0">
                  <a:latin typeface="Cambria Math" panose="02040503050406030204" pitchFamily="18" charset="0"/>
                </a:rPr>
                <a:t> </a:t>
              </a:r>
              <a:r>
                <a:rPr lang="es-ES" sz="1100" b="0" i="0">
                  <a:latin typeface="Cambria Math"/>
                </a:rPr>
                <a:t>𝐶</a:t>
              </a:r>
              <a:r>
                <a:rPr lang="es-ES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/>
                </a:rPr>
                <a:t>0</a:t>
              </a:r>
              <a:r>
                <a:rPr lang="es-ES" sz="1100" b="0" i="0">
                  <a:latin typeface="Cambria Math" panose="02040503050406030204" pitchFamily="18" charset="0"/>
                </a:rPr>
                <a:t> ))/</a:t>
              </a:r>
              <a:r>
                <a:rPr lang="es-ES" sz="1100" i="0">
                  <a:latin typeface="Cambria Math"/>
                </a:rPr>
                <a:t>2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11</xdr:col>
      <xdr:colOff>1</xdr:colOff>
      <xdr:row>35</xdr:row>
      <xdr:rowOff>0</xdr:rowOff>
    </xdr:from>
    <xdr:to>
      <xdr:col>18</xdr:col>
      <xdr:colOff>9525</xdr:colOff>
      <xdr:row>54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85725</xdr:colOff>
      <xdr:row>1</xdr:row>
      <xdr:rowOff>142875</xdr:rowOff>
    </xdr:from>
    <xdr:ext cx="325659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10 CuadroTexto"/>
            <xdr:cNvSpPr txBox="1"/>
          </xdr:nvSpPr>
          <xdr:spPr>
            <a:xfrm>
              <a:off x="1609725" y="333375"/>
              <a:ext cx="325659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𝐶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𝐶𝑂𝑂𝐻</m:t>
                    </m:r>
                    <m:r>
                      <a:rPr lang="es-ES" sz="1100" b="0" i="1">
                        <a:latin typeface="Cambria Math"/>
                      </a:rPr>
                      <m:t>+</m:t>
                    </m:r>
                    <m:r>
                      <a:rPr lang="es-ES" sz="1100" b="0" i="1">
                        <a:latin typeface="Cambria Math"/>
                      </a:rPr>
                      <m:t>𝐾𝑂𝐻</m:t>
                    </m:r>
                    <m:r>
                      <a:rPr lang="es-ES" sz="1100" b="0" i="1">
                        <a:latin typeface="Cambria Math"/>
                      </a:rPr>
                      <m:t>→</m:t>
                    </m:r>
                    <m:r>
                      <a:rPr lang="es-ES" sz="1100" b="0" i="1">
                        <a:latin typeface="Cambria Math"/>
                      </a:rPr>
                      <m:t>𝐶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𝐶𝑂𝑂𝐾</m:t>
                    </m:r>
                    <m:r>
                      <a:rPr lang="es-E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𝑂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1" name="10 CuadroTexto"/>
            <xdr:cNvSpPr txBox="1"/>
          </xdr:nvSpPr>
          <xdr:spPr>
            <a:xfrm>
              <a:off x="1609725" y="333375"/>
              <a:ext cx="325659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b="0" i="0">
                  <a:latin typeface="Cambria Math"/>
                </a:rPr>
                <a:t>𝐶𝐻_3 𝐶𝑂𝑂𝐻+𝐾𝑂𝐻→𝐶𝐻_3 𝐶𝑂𝑂𝐾+𝐻_2 𝑂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9</xdr:col>
      <xdr:colOff>114301</xdr:colOff>
      <xdr:row>11</xdr:row>
      <xdr:rowOff>104776</xdr:rowOff>
    </xdr:from>
    <xdr:to>
      <xdr:col>14</xdr:col>
      <xdr:colOff>104776</xdr:colOff>
      <xdr:row>14</xdr:row>
      <xdr:rowOff>114301</xdr:rowOff>
    </xdr:to>
    <xdr:cxnSp macro="">
      <xdr:nvCxnSpPr>
        <xdr:cNvPr id="13" name="12 Conector curvado"/>
        <xdr:cNvCxnSpPr/>
      </xdr:nvCxnSpPr>
      <xdr:spPr>
        <a:xfrm rot="10800000">
          <a:off x="7086601" y="2324101"/>
          <a:ext cx="3800475" cy="581025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85726</xdr:colOff>
      <xdr:row>27</xdr:row>
      <xdr:rowOff>85726</xdr:rowOff>
    </xdr:from>
    <xdr:to>
      <xdr:col>14</xdr:col>
      <xdr:colOff>190503</xdr:colOff>
      <xdr:row>31</xdr:row>
      <xdr:rowOff>152403</xdr:rowOff>
    </xdr:to>
    <xdr:cxnSp macro="">
      <xdr:nvCxnSpPr>
        <xdr:cNvPr id="16" name="15 Conector curvado"/>
        <xdr:cNvCxnSpPr/>
      </xdr:nvCxnSpPr>
      <xdr:spPr>
        <a:xfrm rot="10800000">
          <a:off x="7058026" y="5476876"/>
          <a:ext cx="3914777" cy="828677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609599</xdr:colOff>
      <xdr:row>4</xdr:row>
      <xdr:rowOff>152400</xdr:rowOff>
    </xdr:from>
    <xdr:ext cx="1714501" cy="9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22 CuadroTexto"/>
            <xdr:cNvSpPr txBox="1"/>
          </xdr:nvSpPr>
          <xdr:spPr>
            <a:xfrm>
              <a:off x="5257799" y="914400"/>
              <a:ext cx="1714501" cy="9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es-ES" sz="1100" b="0" i="1">
                            <a:latin typeface="Cambria Math"/>
                          </a:rPr>
                          <m:t>𝑎</m:t>
                        </m:r>
                      </m:sub>
                    </m:sSub>
                    <m:r>
                      <a:rPr lang="es-E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/>
                                  </a:rPr>
                                  <m:t>𝐻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/>
                                  </a:rPr>
                                  <m:t>+</m:t>
                                </m:r>
                              </m:sup>
                            </m:sSup>
                          </m:e>
                        </m:d>
                        <m:r>
                          <a:rPr lang="es-ES" sz="1100" b="0" i="1">
                            <a:latin typeface="Cambria Math"/>
                          </a:rPr>
                          <m:t>·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𝐶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𝐶𝑂</m:t>
                            </m:r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𝐶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𝐶𝑂𝑂𝐻</m:t>
                            </m:r>
                          </m:e>
                        </m:d>
                      </m:den>
                    </m:f>
                    <m:r>
                      <a:rPr lang="es-ES" sz="1100" b="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es-ES" sz="1100" b="0"/>
            </a:p>
            <a:p>
              <a:endParaRPr lang="es-E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</m:e>
                    </m:d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𝐶𝑂𝑂𝐻</m:t>
                            </m:r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3" name="22 CuadroTexto"/>
            <xdr:cNvSpPr txBox="1"/>
          </xdr:nvSpPr>
          <xdr:spPr>
            <a:xfrm>
              <a:off x="5257799" y="914400"/>
              <a:ext cx="1714501" cy="9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ES" sz="1100" b="0" i="0">
                  <a:latin typeface="Cambria Math"/>
                </a:rPr>
                <a:t>𝐾_𝑎=([𝐻^+ ]·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[𝐶𝐻_3 𝐶𝑂𝑂^− ])/[𝐶𝐻_3 𝐶𝑂𝑂𝐻]  </a:t>
              </a:r>
              <a:r>
                <a:rPr lang="es-ES" sz="1100" b="0" i="0">
                  <a:latin typeface="Cambria Math"/>
                </a:rPr>
                <a:t> </a:t>
              </a:r>
              <a:endParaRPr lang="es-ES" sz="1100" b="0"/>
            </a:p>
            <a:p>
              <a:pPr/>
              <a:endParaRPr lang="es-ES" sz="1100" b="0"/>
            </a:p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[𝐻^+ ]=(𝐾_𝑎·[𝐶𝐻_3 𝐶𝑂𝑂𝐻])/[〖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𝐶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𝐻〗_3 𝐶𝑂𝑂^− ] 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6</xdr:col>
      <xdr:colOff>371476</xdr:colOff>
      <xdr:row>6</xdr:row>
      <xdr:rowOff>178023</xdr:rowOff>
    </xdr:from>
    <xdr:to>
      <xdr:col>6</xdr:col>
      <xdr:colOff>609599</xdr:colOff>
      <xdr:row>10</xdr:row>
      <xdr:rowOff>66686</xdr:rowOff>
    </xdr:to>
    <xdr:cxnSp macro="">
      <xdr:nvCxnSpPr>
        <xdr:cNvPr id="27" name="26 Conector curvado"/>
        <xdr:cNvCxnSpPr>
          <a:endCxn id="23" idx="1"/>
        </xdr:cNvCxnSpPr>
      </xdr:nvCxnSpPr>
      <xdr:spPr>
        <a:xfrm rot="5400000" flipH="1" flipV="1">
          <a:off x="4794356" y="1632068"/>
          <a:ext cx="688763" cy="238123"/>
        </a:xfrm>
        <a:prstGeom prst="curvedConnector2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zoomScale="80" zoomScaleNormal="80" workbookViewId="0">
      <selection activeCell="S16" sqref="S16"/>
    </sheetView>
  </sheetViews>
  <sheetFormatPr baseColWidth="10" defaultRowHeight="14.4" x14ac:dyDescent="0.3"/>
  <cols>
    <col min="5" max="5" width="12" bestFit="1" customWidth="1"/>
    <col min="6" max="6" width="12" customWidth="1"/>
    <col min="7" max="7" width="12" bestFit="1" customWidth="1"/>
    <col min="15" max="15" width="6.109375" customWidth="1"/>
    <col min="17" max="17" width="11.88671875" bestFit="1" customWidth="1"/>
  </cols>
  <sheetData>
    <row r="1" spans="1:17" x14ac:dyDescent="0.3">
      <c r="A1" s="5" t="s">
        <v>2</v>
      </c>
    </row>
    <row r="3" spans="1:17" x14ac:dyDescent="0.3">
      <c r="B3" t="s">
        <v>0</v>
      </c>
      <c r="L3" s="5" t="s">
        <v>25</v>
      </c>
    </row>
    <row r="4" spans="1:17" x14ac:dyDescent="0.3">
      <c r="L4" s="5" t="s">
        <v>28</v>
      </c>
    </row>
    <row r="5" spans="1:17" ht="16.8" x14ac:dyDescent="0.35">
      <c r="L5" t="s">
        <v>5</v>
      </c>
      <c r="N5" s="1" t="s">
        <v>6</v>
      </c>
      <c r="O5" s="2" t="s">
        <v>9</v>
      </c>
      <c r="P5" s="1" t="s">
        <v>8</v>
      </c>
      <c r="Q5" s="1" t="s">
        <v>7</v>
      </c>
    </row>
    <row r="6" spans="1:17" ht="15.6" x14ac:dyDescent="0.35">
      <c r="L6" t="s">
        <v>10</v>
      </c>
      <c r="N6" s="1" t="s">
        <v>13</v>
      </c>
      <c r="O6" s="1"/>
      <c r="P6" s="1"/>
      <c r="Q6" s="1"/>
    </row>
    <row r="7" spans="1:17" ht="15.6" x14ac:dyDescent="0.35">
      <c r="B7" s="1" t="s">
        <v>24</v>
      </c>
      <c r="C7">
        <f>0.1*0.05</f>
        <v>5.000000000000001E-3</v>
      </c>
      <c r="D7" t="s">
        <v>27</v>
      </c>
      <c r="L7" t="s">
        <v>11</v>
      </c>
      <c r="N7" s="1" t="s">
        <v>14</v>
      </c>
      <c r="O7" s="1"/>
      <c r="P7" s="1" t="s">
        <v>12</v>
      </c>
      <c r="Q7" s="1" t="s">
        <v>12</v>
      </c>
    </row>
    <row r="8" spans="1:17" x14ac:dyDescent="0.3">
      <c r="B8" t="s">
        <v>15</v>
      </c>
      <c r="C8" s="3">
        <v>1.8E-5</v>
      </c>
    </row>
    <row r="10" spans="1:17" x14ac:dyDescent="0.3">
      <c r="B10" s="14" t="s">
        <v>18</v>
      </c>
    </row>
    <row r="11" spans="1:17" x14ac:dyDescent="0.3">
      <c r="B11" t="s">
        <v>17</v>
      </c>
      <c r="C11" t="s">
        <v>20</v>
      </c>
      <c r="D11" t="s">
        <v>32</v>
      </c>
      <c r="E11" t="s">
        <v>21</v>
      </c>
      <c r="F11" t="s">
        <v>30</v>
      </c>
      <c r="G11" s="14" t="s">
        <v>26</v>
      </c>
      <c r="H11" t="s">
        <v>3</v>
      </c>
      <c r="I11" t="s">
        <v>4</v>
      </c>
    </row>
    <row r="12" spans="1:17" x14ac:dyDescent="0.3">
      <c r="B12">
        <v>0</v>
      </c>
      <c r="C12">
        <v>0</v>
      </c>
      <c r="D12">
        <f t="shared" ref="D12:D26" si="0">+$C$7</f>
        <v>5.000000000000001E-3</v>
      </c>
      <c r="E12" s="11">
        <f t="shared" ref="E12:E26" si="1">+D12-C12</f>
        <v>5.000000000000001E-3</v>
      </c>
      <c r="F12">
        <f t="shared" ref="F12:F26" si="2">0.05+B12*0.001</f>
        <v>0.05</v>
      </c>
      <c r="G12" s="11">
        <f>+Q14</f>
        <v>1.332670973077975E-3</v>
      </c>
      <c r="H12" s="7">
        <f>+Q15</f>
        <v>2.8752770615501357</v>
      </c>
      <c r="I12" s="7">
        <f t="shared" ref="I12:I26" si="3">14-H12</f>
        <v>11.124722938449864</v>
      </c>
      <c r="P12" t="s">
        <v>15</v>
      </c>
      <c r="Q12" s="3">
        <v>1.8E-5</v>
      </c>
    </row>
    <row r="13" spans="1:17" x14ac:dyDescent="0.3">
      <c r="B13">
        <v>4</v>
      </c>
      <c r="C13">
        <f t="shared" ref="C13:C26" si="4">+B13*0.1/1000</f>
        <v>4.0000000000000002E-4</v>
      </c>
      <c r="D13">
        <f t="shared" si="0"/>
        <v>5.000000000000001E-3</v>
      </c>
      <c r="E13" s="11">
        <f t="shared" si="1"/>
        <v>4.6000000000000008E-3</v>
      </c>
      <c r="F13">
        <f t="shared" si="2"/>
        <v>5.4000000000000006E-2</v>
      </c>
      <c r="G13" s="11">
        <f t="shared" ref="G13:G26" si="5">+$C$8*E13/C13</f>
        <v>2.0700000000000002E-4</v>
      </c>
      <c r="H13" s="8">
        <f>-LOG10(G13)</f>
        <v>3.6840296545430822</v>
      </c>
      <c r="I13" s="9">
        <f t="shared" si="3"/>
        <v>10.315970345456918</v>
      </c>
      <c r="P13" t="s">
        <v>16</v>
      </c>
      <c r="Q13">
        <v>0.1</v>
      </c>
    </row>
    <row r="14" spans="1:17" x14ac:dyDescent="0.3">
      <c r="B14">
        <v>8</v>
      </c>
      <c r="C14">
        <f t="shared" si="4"/>
        <v>8.0000000000000004E-4</v>
      </c>
      <c r="D14">
        <f t="shared" si="0"/>
        <v>5.000000000000001E-3</v>
      </c>
      <c r="E14" s="11">
        <f t="shared" si="1"/>
        <v>4.2000000000000006E-3</v>
      </c>
      <c r="F14">
        <f t="shared" si="2"/>
        <v>5.8000000000000003E-2</v>
      </c>
      <c r="G14" s="11">
        <f t="shared" si="5"/>
        <v>9.450000000000002E-5</v>
      </c>
      <c r="H14" s="8">
        <f t="shared" ref="H14:H26" si="6">-LOG10(G14)</f>
        <v>4.0245681914907365</v>
      </c>
      <c r="I14" s="9">
        <f t="shared" si="3"/>
        <v>9.9754318085092635</v>
      </c>
      <c r="P14" t="s">
        <v>12</v>
      </c>
      <c r="Q14">
        <f>(-Q12+SQRT(Q12^2+4*Q12*Q13))/2</f>
        <v>1.332670973077975E-3</v>
      </c>
    </row>
    <row r="15" spans="1:17" x14ac:dyDescent="0.3">
      <c r="B15">
        <v>12</v>
      </c>
      <c r="C15">
        <f t="shared" si="4"/>
        <v>1.2000000000000001E-3</v>
      </c>
      <c r="D15">
        <f t="shared" si="0"/>
        <v>5.000000000000001E-3</v>
      </c>
      <c r="E15" s="11">
        <f t="shared" si="1"/>
        <v>3.8000000000000009E-3</v>
      </c>
      <c r="F15">
        <f t="shared" si="2"/>
        <v>6.2E-2</v>
      </c>
      <c r="G15" s="11">
        <f t="shared" si="5"/>
        <v>5.700000000000001E-5</v>
      </c>
      <c r="H15" s="8">
        <f t="shared" si="6"/>
        <v>4.2441251443275085</v>
      </c>
      <c r="I15" s="9">
        <f t="shared" si="3"/>
        <v>9.7558748556724915</v>
      </c>
      <c r="P15" t="s">
        <v>3</v>
      </c>
      <c r="Q15" s="7">
        <f>-LOG10(Q14)</f>
        <v>2.8752770615501357</v>
      </c>
    </row>
    <row r="16" spans="1:17" x14ac:dyDescent="0.3">
      <c r="B16">
        <v>16</v>
      </c>
      <c r="C16">
        <f t="shared" si="4"/>
        <v>1.6000000000000001E-3</v>
      </c>
      <c r="D16">
        <f t="shared" si="0"/>
        <v>5.000000000000001E-3</v>
      </c>
      <c r="E16" s="11">
        <f t="shared" si="1"/>
        <v>3.4000000000000011E-3</v>
      </c>
      <c r="F16">
        <f t="shared" si="2"/>
        <v>6.6000000000000003E-2</v>
      </c>
      <c r="G16" s="11">
        <f t="shared" si="5"/>
        <v>3.8250000000000008E-5</v>
      </c>
      <c r="H16" s="8">
        <f t="shared" si="6"/>
        <v>4.4173685605103632</v>
      </c>
      <c r="I16" s="9">
        <f t="shared" si="3"/>
        <v>9.5826314394896368</v>
      </c>
      <c r="P16" t="s">
        <v>4</v>
      </c>
      <c r="Q16" s="7">
        <f>14-Q15</f>
        <v>11.124722938449864</v>
      </c>
    </row>
    <row r="17" spans="2:18" x14ac:dyDescent="0.3">
      <c r="B17">
        <v>20</v>
      </c>
      <c r="C17">
        <f t="shared" si="4"/>
        <v>2E-3</v>
      </c>
      <c r="D17">
        <f t="shared" si="0"/>
        <v>5.000000000000001E-3</v>
      </c>
      <c r="E17" s="11">
        <f t="shared" si="1"/>
        <v>3.0000000000000009E-3</v>
      </c>
      <c r="F17">
        <f t="shared" si="2"/>
        <v>7.0000000000000007E-2</v>
      </c>
      <c r="G17" s="11">
        <f t="shared" si="5"/>
        <v>2.7000000000000009E-5</v>
      </c>
      <c r="H17" s="8">
        <f t="shared" si="6"/>
        <v>4.5686362358410122</v>
      </c>
      <c r="I17" s="9">
        <f t="shared" si="3"/>
        <v>9.4313637641589878</v>
      </c>
      <c r="P17" t="s">
        <v>19</v>
      </c>
      <c r="Q17">
        <f>+Q14*0.05</f>
        <v>6.6633548653898745E-5</v>
      </c>
    </row>
    <row r="18" spans="2:18" x14ac:dyDescent="0.3">
      <c r="B18">
        <v>24</v>
      </c>
      <c r="C18">
        <f t="shared" si="4"/>
        <v>2.4000000000000002E-3</v>
      </c>
      <c r="D18">
        <f t="shared" si="0"/>
        <v>5.000000000000001E-3</v>
      </c>
      <c r="E18" s="11">
        <f t="shared" si="1"/>
        <v>2.6000000000000007E-3</v>
      </c>
      <c r="F18">
        <f t="shared" si="2"/>
        <v>7.400000000000001E-2</v>
      </c>
      <c r="G18" s="11">
        <f t="shared" si="5"/>
        <v>1.9500000000000003E-5</v>
      </c>
      <c r="H18" s="8">
        <f t="shared" si="6"/>
        <v>4.7099653886374817</v>
      </c>
      <c r="I18" s="9">
        <f t="shared" si="3"/>
        <v>9.2900346113625183</v>
      </c>
    </row>
    <row r="19" spans="2:18" x14ac:dyDescent="0.3">
      <c r="B19">
        <v>28</v>
      </c>
      <c r="C19">
        <f t="shared" si="4"/>
        <v>2.8000000000000004E-3</v>
      </c>
      <c r="D19">
        <f t="shared" si="0"/>
        <v>5.000000000000001E-3</v>
      </c>
      <c r="E19" s="11">
        <f t="shared" si="1"/>
        <v>2.2000000000000006E-3</v>
      </c>
      <c r="F19">
        <f t="shared" si="2"/>
        <v>7.8E-2</v>
      </c>
      <c r="G19" s="11">
        <f t="shared" si="5"/>
        <v>1.4142857142857145E-5</v>
      </c>
      <c r="H19" s="8">
        <f t="shared" si="6"/>
        <v>4.8494628454167072</v>
      </c>
      <c r="I19" s="9">
        <f t="shared" si="3"/>
        <v>9.1505371545832936</v>
      </c>
    </row>
    <row r="20" spans="2:18" x14ac:dyDescent="0.3">
      <c r="B20">
        <v>32</v>
      </c>
      <c r="C20">
        <f t="shared" si="4"/>
        <v>3.2000000000000002E-3</v>
      </c>
      <c r="D20">
        <f t="shared" si="0"/>
        <v>5.000000000000001E-3</v>
      </c>
      <c r="E20" s="11">
        <f t="shared" si="1"/>
        <v>1.8000000000000008E-3</v>
      </c>
      <c r="F20">
        <f t="shared" si="2"/>
        <v>8.2000000000000003E-2</v>
      </c>
      <c r="G20" s="11">
        <f t="shared" si="5"/>
        <v>1.0125000000000006E-5</v>
      </c>
      <c r="H20" s="8">
        <f t="shared" si="6"/>
        <v>4.9946049681132934</v>
      </c>
      <c r="I20" s="9">
        <f t="shared" si="3"/>
        <v>9.0053950318867066</v>
      </c>
      <c r="L20" s="5" t="s">
        <v>1</v>
      </c>
    </row>
    <row r="21" spans="2:18" x14ac:dyDescent="0.3">
      <c r="B21">
        <v>36</v>
      </c>
      <c r="C21">
        <f t="shared" si="4"/>
        <v>3.5999999999999999E-3</v>
      </c>
      <c r="D21">
        <f t="shared" si="0"/>
        <v>5.000000000000001E-3</v>
      </c>
      <c r="E21" s="11">
        <f t="shared" si="1"/>
        <v>1.4000000000000011E-3</v>
      </c>
      <c r="F21">
        <f t="shared" si="2"/>
        <v>8.6000000000000007E-2</v>
      </c>
      <c r="G21" s="11">
        <f t="shared" si="5"/>
        <v>7.0000000000000058E-6</v>
      </c>
      <c r="H21" s="8">
        <f t="shared" si="6"/>
        <v>5.1549019599857431</v>
      </c>
      <c r="I21" s="9">
        <f t="shared" si="3"/>
        <v>8.8450980400142569</v>
      </c>
    </row>
    <row r="22" spans="2:18" ht="16.8" x14ac:dyDescent="0.35">
      <c r="B22">
        <v>40</v>
      </c>
      <c r="C22">
        <f t="shared" si="4"/>
        <v>4.0000000000000001E-3</v>
      </c>
      <c r="D22">
        <f t="shared" si="0"/>
        <v>5.000000000000001E-3</v>
      </c>
      <c r="E22" s="11">
        <f t="shared" si="1"/>
        <v>1.0000000000000009E-3</v>
      </c>
      <c r="F22">
        <f t="shared" si="2"/>
        <v>0.09</v>
      </c>
      <c r="G22" s="11">
        <f t="shared" si="5"/>
        <v>4.5000000000000035E-6</v>
      </c>
      <c r="H22" s="8">
        <f t="shared" si="6"/>
        <v>5.346787486224656</v>
      </c>
      <c r="I22" s="9">
        <f t="shared" si="3"/>
        <v>8.653212513775344</v>
      </c>
      <c r="L22" t="s">
        <v>5</v>
      </c>
      <c r="N22" s="1" t="s">
        <v>8</v>
      </c>
      <c r="O22" s="2" t="s">
        <v>9</v>
      </c>
      <c r="P22" s="1" t="s">
        <v>6</v>
      </c>
      <c r="Q22" s="1" t="s">
        <v>22</v>
      </c>
      <c r="R22" s="1"/>
    </row>
    <row r="23" spans="2:18" ht="15.6" x14ac:dyDescent="0.35">
      <c r="B23">
        <v>44</v>
      </c>
      <c r="C23">
        <f t="shared" si="4"/>
        <v>4.4000000000000003E-3</v>
      </c>
      <c r="D23">
        <f t="shared" si="0"/>
        <v>5.000000000000001E-3</v>
      </c>
      <c r="E23" s="11">
        <f t="shared" si="1"/>
        <v>6.0000000000000071E-4</v>
      </c>
      <c r="F23">
        <f t="shared" si="2"/>
        <v>9.4E-2</v>
      </c>
      <c r="G23" s="11">
        <f t="shared" si="5"/>
        <v>2.4545454545454573E-6</v>
      </c>
      <c r="H23" s="8">
        <f t="shared" si="6"/>
        <v>5.6100289209992376</v>
      </c>
      <c r="I23" s="9">
        <f t="shared" si="3"/>
        <v>8.3899710790007624</v>
      </c>
      <c r="L23" t="s">
        <v>10</v>
      </c>
      <c r="N23" s="1" t="s">
        <v>13</v>
      </c>
      <c r="O23" s="1"/>
      <c r="P23" s="1"/>
      <c r="Q23" s="1"/>
    </row>
    <row r="24" spans="2:18" ht="15.6" x14ac:dyDescent="0.35">
      <c r="B24">
        <v>48</v>
      </c>
      <c r="C24">
        <f t="shared" si="4"/>
        <v>4.8000000000000004E-3</v>
      </c>
      <c r="D24">
        <f t="shared" si="0"/>
        <v>5.000000000000001E-3</v>
      </c>
      <c r="E24" s="11">
        <f t="shared" si="1"/>
        <v>2.0000000000000052E-4</v>
      </c>
      <c r="F24">
        <f t="shared" si="2"/>
        <v>9.8000000000000004E-2</v>
      </c>
      <c r="G24" s="11">
        <f t="shared" si="5"/>
        <v>7.5000000000000192E-7</v>
      </c>
      <c r="H24" s="8">
        <f t="shared" si="6"/>
        <v>6.124938736608299</v>
      </c>
      <c r="I24" s="9">
        <f t="shared" si="3"/>
        <v>7.875061263391701</v>
      </c>
      <c r="L24" t="s">
        <v>11</v>
      </c>
      <c r="N24" s="1" t="s">
        <v>14</v>
      </c>
      <c r="O24" s="1"/>
      <c r="P24" s="1" t="s">
        <v>12</v>
      </c>
      <c r="Q24" s="1" t="s">
        <v>12</v>
      </c>
    </row>
    <row r="25" spans="2:18" x14ac:dyDescent="0.3">
      <c r="B25">
        <v>49.5</v>
      </c>
      <c r="C25">
        <f t="shared" si="4"/>
        <v>4.9500000000000004E-3</v>
      </c>
      <c r="D25">
        <f t="shared" si="0"/>
        <v>5.000000000000001E-3</v>
      </c>
      <c r="E25" s="11">
        <f t="shared" si="1"/>
        <v>5.0000000000000565E-5</v>
      </c>
      <c r="F25">
        <f t="shared" si="2"/>
        <v>9.9500000000000005E-2</v>
      </c>
      <c r="G25" s="11">
        <f t="shared" si="5"/>
        <v>1.8181818181818387E-7</v>
      </c>
      <c r="H25" s="8">
        <f t="shared" si="6"/>
        <v>6.7403626894942388</v>
      </c>
      <c r="I25" s="9">
        <f t="shared" si="3"/>
        <v>7.2596373105057612</v>
      </c>
    </row>
    <row r="26" spans="2:18" x14ac:dyDescent="0.3">
      <c r="B26">
        <v>49.9</v>
      </c>
      <c r="C26">
        <f t="shared" si="4"/>
        <v>4.9900000000000005E-3</v>
      </c>
      <c r="D26">
        <f t="shared" si="0"/>
        <v>5.000000000000001E-3</v>
      </c>
      <c r="E26" s="11">
        <f t="shared" si="1"/>
        <v>1.000000000000046E-5</v>
      </c>
      <c r="F26">
        <f t="shared" si="2"/>
        <v>9.9900000000000003E-2</v>
      </c>
      <c r="G26" s="11">
        <f t="shared" si="5"/>
        <v>3.6072144288578811E-8</v>
      </c>
      <c r="H26" s="8">
        <f t="shared" si="6"/>
        <v>7.4428280405200642</v>
      </c>
      <c r="I26" s="9">
        <f t="shared" si="3"/>
        <v>6.5571719594799358</v>
      </c>
    </row>
    <row r="27" spans="2:18" x14ac:dyDescent="0.3">
      <c r="B27" s="6"/>
      <c r="C27" s="6"/>
      <c r="D27" s="6"/>
      <c r="E27" s="15"/>
      <c r="F27" s="6"/>
      <c r="G27" s="15"/>
      <c r="H27" s="13"/>
      <c r="I27" s="13"/>
    </row>
    <row r="28" spans="2:18" x14ac:dyDescent="0.3">
      <c r="B28" s="4">
        <v>50</v>
      </c>
      <c r="C28">
        <f>+B28*0.1/1000</f>
        <v>5.0000000000000001E-3</v>
      </c>
      <c r="D28">
        <f>+$C$7</f>
        <v>5.000000000000001E-3</v>
      </c>
      <c r="E28" s="4">
        <f>+D28-C28</f>
        <v>0</v>
      </c>
      <c r="F28">
        <f>0.05+B28*0.001</f>
        <v>0.1</v>
      </c>
      <c r="H28" s="10">
        <f>+Q33</f>
        <v>8.7218258602873995</v>
      </c>
      <c r="I28" s="10">
        <f>14-H28</f>
        <v>5.2781741397126005</v>
      </c>
    </row>
    <row r="29" spans="2:18" x14ac:dyDescent="0.3">
      <c r="B29" s="6"/>
      <c r="C29" s="6"/>
      <c r="D29" s="6"/>
      <c r="E29" s="6"/>
      <c r="F29" s="6"/>
      <c r="G29" s="14" t="s">
        <v>31</v>
      </c>
      <c r="H29" t="s">
        <v>3</v>
      </c>
      <c r="I29" t="s">
        <v>4</v>
      </c>
      <c r="P29" t="s">
        <v>23</v>
      </c>
      <c r="Q29" s="3">
        <f>0.00000000000001/Q12</f>
        <v>5.5555555555555553E-10</v>
      </c>
    </row>
    <row r="30" spans="2:18" x14ac:dyDescent="0.3">
      <c r="B30">
        <v>50.1</v>
      </c>
      <c r="C30">
        <f t="shared" ref="C30:C45" si="7">+B30*0.1/1000</f>
        <v>5.0100000000000006E-3</v>
      </c>
      <c r="D30">
        <f t="shared" ref="D30:D45" si="8">+$C$7</f>
        <v>5.000000000000001E-3</v>
      </c>
      <c r="E30" s="11">
        <f t="shared" ref="E30:E45" si="9">+C30-D30</f>
        <v>9.9999999999995925E-6</v>
      </c>
      <c r="F30">
        <f t="shared" ref="F30:F45" si="10">0.05+B30*0.001</f>
        <v>0.10010000000000001</v>
      </c>
      <c r="G30" s="11">
        <f>+E30/F30</f>
        <v>9.9900099900095821E-5</v>
      </c>
      <c r="H30" s="9">
        <f t="shared" ref="H30:H40" si="11">14-I30</f>
        <v>9.999565922520663</v>
      </c>
      <c r="I30" s="8">
        <f>-LOG10(G30)</f>
        <v>4.0004340774793361</v>
      </c>
      <c r="P30" t="s">
        <v>16</v>
      </c>
      <c r="Q30">
        <f>0.005/0.1</f>
        <v>4.9999999999999996E-2</v>
      </c>
      <c r="R30" s="12" t="s">
        <v>29</v>
      </c>
    </row>
    <row r="31" spans="2:18" x14ac:dyDescent="0.3">
      <c r="B31">
        <v>50.5</v>
      </c>
      <c r="C31">
        <f t="shared" si="7"/>
        <v>5.0500000000000007E-3</v>
      </c>
      <c r="D31">
        <f t="shared" si="8"/>
        <v>5.000000000000001E-3</v>
      </c>
      <c r="E31" s="11">
        <f t="shared" si="9"/>
        <v>4.9999999999999697E-5</v>
      </c>
      <c r="F31">
        <f t="shared" si="10"/>
        <v>0.10050000000000001</v>
      </c>
      <c r="G31" s="11">
        <f t="shared" ref="G31:G45" si="12">+E31/F31</f>
        <v>4.9751243781094221E-4</v>
      </c>
      <c r="H31" s="9">
        <f t="shared" si="11"/>
        <v>10.696803942579509</v>
      </c>
      <c r="I31" s="8">
        <f t="shared" ref="I31:I45" si="13">-LOG10(G31)</f>
        <v>3.3031960574204917</v>
      </c>
      <c r="P31" t="s">
        <v>12</v>
      </c>
      <c r="Q31">
        <f>(-Q29+SQRT(Q29^2+4*Q29*Q30))/2</f>
        <v>5.2701849964896081E-6</v>
      </c>
    </row>
    <row r="32" spans="2:18" x14ac:dyDescent="0.3">
      <c r="B32">
        <v>52</v>
      </c>
      <c r="C32">
        <f t="shared" si="7"/>
        <v>5.1999999999999998E-3</v>
      </c>
      <c r="D32">
        <f t="shared" si="8"/>
        <v>5.000000000000001E-3</v>
      </c>
      <c r="E32" s="11">
        <f t="shared" si="9"/>
        <v>1.9999999999999879E-4</v>
      </c>
      <c r="F32">
        <f t="shared" si="10"/>
        <v>0.10200000000000001</v>
      </c>
      <c r="G32" s="11">
        <f t="shared" si="12"/>
        <v>1.960784313725478E-3</v>
      </c>
      <c r="H32" s="9">
        <f t="shared" si="11"/>
        <v>11.292429823902062</v>
      </c>
      <c r="I32" s="8">
        <f t="shared" si="13"/>
        <v>2.7075701760979389</v>
      </c>
      <c r="P32" t="s">
        <v>4</v>
      </c>
      <c r="Q32" s="10">
        <f>-LOG10(Q31)</f>
        <v>5.2781741397126005</v>
      </c>
    </row>
    <row r="33" spans="2:17" x14ac:dyDescent="0.3">
      <c r="B33">
        <v>55</v>
      </c>
      <c r="C33">
        <f t="shared" si="7"/>
        <v>5.4999999999999997E-3</v>
      </c>
      <c r="D33">
        <f t="shared" si="8"/>
        <v>5.000000000000001E-3</v>
      </c>
      <c r="E33" s="11">
        <f t="shared" si="9"/>
        <v>4.9999999999999871E-4</v>
      </c>
      <c r="F33">
        <f t="shared" si="10"/>
        <v>0.10500000000000001</v>
      </c>
      <c r="G33" s="11">
        <f t="shared" si="12"/>
        <v>4.7619047619047493E-3</v>
      </c>
      <c r="H33" s="9">
        <f t="shared" si="11"/>
        <v>11.67778070526608</v>
      </c>
      <c r="I33" s="8">
        <f t="shared" si="13"/>
        <v>2.3222192947339204</v>
      </c>
      <c r="P33" t="s">
        <v>3</v>
      </c>
      <c r="Q33" s="10">
        <f>14-Q32</f>
        <v>8.7218258602873995</v>
      </c>
    </row>
    <row r="34" spans="2:17" x14ac:dyDescent="0.3">
      <c r="B34">
        <v>58</v>
      </c>
      <c r="C34">
        <f t="shared" si="7"/>
        <v>5.8000000000000005E-3</v>
      </c>
      <c r="D34">
        <f t="shared" si="8"/>
        <v>5.000000000000001E-3</v>
      </c>
      <c r="E34" s="11">
        <f t="shared" si="9"/>
        <v>7.999999999999995E-4</v>
      </c>
      <c r="F34">
        <f t="shared" si="10"/>
        <v>0.10800000000000001</v>
      </c>
      <c r="G34" s="11">
        <f t="shared" si="12"/>
        <v>7.4074074074074016E-3</v>
      </c>
      <c r="H34" s="9">
        <f t="shared" si="11"/>
        <v>11.869666231504993</v>
      </c>
      <c r="I34" s="8">
        <f t="shared" si="13"/>
        <v>2.1303337684950066</v>
      </c>
      <c r="P34" t="s">
        <v>19</v>
      </c>
      <c r="Q34">
        <f>+Q31*0.05</f>
        <v>2.6350924982448041E-7</v>
      </c>
    </row>
    <row r="35" spans="2:17" x14ac:dyDescent="0.3">
      <c r="B35">
        <v>61</v>
      </c>
      <c r="C35">
        <f t="shared" si="7"/>
        <v>6.1000000000000004E-3</v>
      </c>
      <c r="D35">
        <f t="shared" si="8"/>
        <v>5.000000000000001E-3</v>
      </c>
      <c r="E35" s="11">
        <f t="shared" si="9"/>
        <v>1.0999999999999994E-3</v>
      </c>
      <c r="F35">
        <f t="shared" si="10"/>
        <v>0.111</v>
      </c>
      <c r="G35" s="11">
        <f t="shared" si="12"/>
        <v>9.9099099099099041E-3</v>
      </c>
      <c r="H35" s="9">
        <f t="shared" si="11"/>
        <v>11.996069706371568</v>
      </c>
      <c r="I35" s="8">
        <f t="shared" si="13"/>
        <v>2.0039302936284327</v>
      </c>
    </row>
    <row r="36" spans="2:17" x14ac:dyDescent="0.3">
      <c r="B36">
        <v>64</v>
      </c>
      <c r="C36">
        <f t="shared" si="7"/>
        <v>6.4000000000000003E-3</v>
      </c>
      <c r="D36">
        <f t="shared" si="8"/>
        <v>5.000000000000001E-3</v>
      </c>
      <c r="E36" s="11">
        <f t="shared" si="9"/>
        <v>1.3999999999999993E-3</v>
      </c>
      <c r="F36">
        <f t="shared" si="10"/>
        <v>0.114</v>
      </c>
      <c r="G36" s="11">
        <f t="shared" si="12"/>
        <v>1.2280701754385958E-2</v>
      </c>
      <c r="H36" s="9">
        <f t="shared" si="11"/>
        <v>12.089223184341765</v>
      </c>
      <c r="I36" s="8">
        <f t="shared" si="13"/>
        <v>1.9107768156582348</v>
      </c>
    </row>
    <row r="37" spans="2:17" x14ac:dyDescent="0.3">
      <c r="B37">
        <v>68</v>
      </c>
      <c r="C37">
        <f t="shared" si="7"/>
        <v>6.8000000000000005E-3</v>
      </c>
      <c r="D37">
        <f t="shared" si="8"/>
        <v>5.000000000000001E-3</v>
      </c>
      <c r="E37" s="11">
        <f t="shared" si="9"/>
        <v>1.7999999999999995E-3</v>
      </c>
      <c r="F37">
        <f t="shared" si="10"/>
        <v>0.11800000000000001</v>
      </c>
      <c r="G37" s="11">
        <f t="shared" si="12"/>
        <v>1.5254237288135589E-2</v>
      </c>
      <c r="H37" s="9">
        <f t="shared" si="11"/>
        <v>12.183390497797181</v>
      </c>
      <c r="I37" s="8">
        <f t="shared" si="13"/>
        <v>1.8166095022028195</v>
      </c>
    </row>
    <row r="38" spans="2:17" x14ac:dyDescent="0.3">
      <c r="B38">
        <v>72</v>
      </c>
      <c r="C38">
        <f t="shared" si="7"/>
        <v>7.1999999999999998E-3</v>
      </c>
      <c r="D38">
        <f t="shared" si="8"/>
        <v>5.000000000000001E-3</v>
      </c>
      <c r="E38" s="11">
        <f t="shared" si="9"/>
        <v>2.1999999999999988E-3</v>
      </c>
      <c r="F38">
        <f t="shared" si="10"/>
        <v>0.12200000000000001</v>
      </c>
      <c r="G38" s="11">
        <f t="shared" si="12"/>
        <v>1.8032786885245889E-2</v>
      </c>
      <c r="H38" s="9">
        <f t="shared" si="11"/>
        <v>12.256062850147458</v>
      </c>
      <c r="I38" s="8">
        <f t="shared" si="13"/>
        <v>1.7439371498525422</v>
      </c>
    </row>
    <row r="39" spans="2:17" x14ac:dyDescent="0.3">
      <c r="B39">
        <v>76</v>
      </c>
      <c r="C39">
        <f t="shared" si="7"/>
        <v>7.6000000000000009E-3</v>
      </c>
      <c r="D39">
        <f t="shared" si="8"/>
        <v>5.000000000000001E-3</v>
      </c>
      <c r="E39" s="11">
        <f t="shared" si="9"/>
        <v>2.5999999999999999E-3</v>
      </c>
      <c r="F39">
        <f t="shared" si="10"/>
        <v>0.126</v>
      </c>
      <c r="G39" s="11">
        <f t="shared" si="12"/>
        <v>2.0634920634920634E-2</v>
      </c>
      <c r="H39" s="9">
        <f t="shared" si="11"/>
        <v>12.314602802853255</v>
      </c>
      <c r="I39" s="8">
        <f t="shared" si="13"/>
        <v>1.685397197146745</v>
      </c>
    </row>
    <row r="40" spans="2:17" x14ac:dyDescent="0.3">
      <c r="B40">
        <v>80</v>
      </c>
      <c r="C40">
        <f t="shared" si="7"/>
        <v>8.0000000000000002E-3</v>
      </c>
      <c r="D40">
        <f t="shared" si="8"/>
        <v>5.000000000000001E-3</v>
      </c>
      <c r="E40" s="11">
        <f t="shared" si="9"/>
        <v>2.9999999999999992E-3</v>
      </c>
      <c r="F40">
        <f t="shared" si="10"/>
        <v>0.13</v>
      </c>
      <c r="G40" s="11">
        <f t="shared" si="12"/>
        <v>2.3076923076923071E-2</v>
      </c>
      <c r="H40" s="9">
        <f t="shared" si="11"/>
        <v>12.363177902412826</v>
      </c>
      <c r="I40" s="8">
        <f t="shared" si="13"/>
        <v>1.6368220975871743</v>
      </c>
    </row>
    <row r="41" spans="2:17" x14ac:dyDescent="0.3">
      <c r="B41">
        <v>84</v>
      </c>
      <c r="C41">
        <f t="shared" si="7"/>
        <v>8.4000000000000012E-3</v>
      </c>
      <c r="D41">
        <f t="shared" si="8"/>
        <v>5.000000000000001E-3</v>
      </c>
      <c r="E41" s="11">
        <f t="shared" si="9"/>
        <v>3.4000000000000002E-3</v>
      </c>
      <c r="F41">
        <f t="shared" si="10"/>
        <v>0.13400000000000001</v>
      </c>
      <c r="G41" s="11">
        <f t="shared" si="12"/>
        <v>2.5373134328358211E-2</v>
      </c>
      <c r="H41" s="9">
        <f t="shared" ref="H41:H45" si="14">14-I41</f>
        <v>12.404374118677447</v>
      </c>
      <c r="I41" s="8">
        <f t="shared" si="13"/>
        <v>1.5956258813225526</v>
      </c>
    </row>
    <row r="42" spans="2:17" x14ac:dyDescent="0.3">
      <c r="B42">
        <v>88</v>
      </c>
      <c r="C42">
        <f t="shared" si="7"/>
        <v>8.8000000000000005E-3</v>
      </c>
      <c r="D42">
        <f t="shared" si="8"/>
        <v>5.000000000000001E-3</v>
      </c>
      <c r="E42" s="11">
        <f t="shared" si="9"/>
        <v>3.7999999999999996E-3</v>
      </c>
      <c r="F42">
        <f t="shared" si="10"/>
        <v>0.13800000000000001</v>
      </c>
      <c r="G42" s="11">
        <f t="shared" si="12"/>
        <v>2.7536231884057967E-2</v>
      </c>
      <c r="H42" s="9">
        <f t="shared" si="14"/>
        <v>12.439904510215573</v>
      </c>
      <c r="I42" s="8">
        <f t="shared" si="13"/>
        <v>1.5600954897844264</v>
      </c>
    </row>
    <row r="43" spans="2:17" x14ac:dyDescent="0.3">
      <c r="B43">
        <v>92</v>
      </c>
      <c r="C43">
        <f t="shared" si="7"/>
        <v>9.2000000000000016E-3</v>
      </c>
      <c r="D43">
        <f t="shared" si="8"/>
        <v>5.000000000000001E-3</v>
      </c>
      <c r="E43" s="11">
        <f t="shared" si="9"/>
        <v>4.2000000000000006E-3</v>
      </c>
      <c r="F43">
        <f t="shared" si="10"/>
        <v>0.14200000000000002</v>
      </c>
      <c r="G43" s="11">
        <f t="shared" si="12"/>
        <v>2.9577464788732397E-2</v>
      </c>
      <c r="H43" s="9">
        <f t="shared" si="14"/>
        <v>12.470960946014845</v>
      </c>
      <c r="I43" s="8">
        <f t="shared" si="13"/>
        <v>1.5290390539851559</v>
      </c>
    </row>
    <row r="44" spans="2:17" x14ac:dyDescent="0.3">
      <c r="B44">
        <v>96</v>
      </c>
      <c r="C44">
        <f t="shared" si="7"/>
        <v>9.6000000000000009E-3</v>
      </c>
      <c r="D44">
        <f t="shared" si="8"/>
        <v>5.000000000000001E-3</v>
      </c>
      <c r="E44" s="11">
        <f t="shared" si="9"/>
        <v>4.5999999999999999E-3</v>
      </c>
      <c r="F44">
        <f t="shared" si="10"/>
        <v>0.14600000000000002</v>
      </c>
      <c r="G44" s="11">
        <f t="shared" si="12"/>
        <v>3.1506849315068489E-2</v>
      </c>
      <c r="H44" s="9">
        <f t="shared" si="14"/>
        <v>12.498404975897136</v>
      </c>
      <c r="I44" s="8">
        <f t="shared" si="13"/>
        <v>1.5015950241028631</v>
      </c>
    </row>
    <row r="45" spans="2:17" x14ac:dyDescent="0.3">
      <c r="B45">
        <v>100</v>
      </c>
      <c r="C45">
        <f t="shared" si="7"/>
        <v>0.01</v>
      </c>
      <c r="D45">
        <f t="shared" si="8"/>
        <v>5.000000000000001E-3</v>
      </c>
      <c r="E45" s="11">
        <f t="shared" si="9"/>
        <v>4.9999999999999992E-3</v>
      </c>
      <c r="F45">
        <f t="shared" si="10"/>
        <v>0.15000000000000002</v>
      </c>
      <c r="G45" s="11">
        <f t="shared" si="12"/>
        <v>3.3333333333333326E-2</v>
      </c>
      <c r="H45" s="9">
        <f t="shared" si="14"/>
        <v>12.522878745280337</v>
      </c>
      <c r="I45" s="8">
        <f t="shared" si="13"/>
        <v>1.4771212547196626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CIEMAT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Balenzategui Manzanares, Jose Lorenzo</dc:creator>
  <cp:lastModifiedBy>Administrador</cp:lastModifiedBy>
  <dcterms:created xsi:type="dcterms:W3CDTF">2015-04-07T07:32:52Z</dcterms:created>
  <dcterms:modified xsi:type="dcterms:W3CDTF">2025-01-27T08:26:46Z</dcterms:modified>
</cp:coreProperties>
</file>